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heckCompatibility="1" defaultThemeVersion="124226"/>
  <mc:AlternateContent xmlns:mc="http://schemas.openxmlformats.org/markup-compatibility/2006">
    <mc:Choice Requires="x15">
      <x15ac:absPath xmlns:x15ac="http://schemas.microsoft.com/office/spreadsheetml/2010/11/ac" url="https://depdmr-my.sharepoint.com/personal/raphi_maake_dmpr_gov_za/Documents/Desktop/Fuel Prices/"/>
    </mc:Choice>
  </mc:AlternateContent>
  <xr:revisionPtr revIDLastSave="0" documentId="8_{640045BC-05C1-4166-920B-379B432EE369}" xr6:coauthVersionLast="47" xr6:coauthVersionMax="47" xr10:uidLastSave="{00000000-0000-0000-0000-000000000000}"/>
  <bookViews>
    <workbookView xWindow="-110" yWindow="-110" windowWidth="19420" windowHeight="10300" tabRatio="601" firstSheet="1" activeTab="4"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C11" i="2"/>
  <c r="D83" i="3"/>
  <c r="B84" i="1"/>
  <c r="B11" i="1"/>
  <c r="E45" i="2"/>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E77" i="7"/>
  <c r="E78" i="7"/>
  <c r="E79" i="7"/>
  <c r="E80" i="7"/>
  <c r="E81" i="7"/>
  <c r="D11" i="3" l="1"/>
  <c r="B41" i="3"/>
  <c r="D45" i="3" s="1"/>
  <c r="E11" i="2"/>
  <c r="E76" i="5"/>
  <c r="D11" i="1" l="1"/>
  <c r="F11" i="1" s="1"/>
  <c r="G11" i="1" s="1"/>
  <c r="H11" i="1" s="1"/>
  <c r="I11" i="1" l="1"/>
  <c r="K11" i="1"/>
  <c r="E11" i="1"/>
  <c r="H80" i="7"/>
  <c r="H79" i="7"/>
  <c r="H78" i="7"/>
  <c r="H77" i="7"/>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45" i="1" l="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<sst xmlns="http://schemas.openxmlformats.org/spreadsheetml/2006/main" count="857" uniqueCount="203">
  <si>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</si>
  <si>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</si>
  <si>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</si>
  <si>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</si>
  <si>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</si>
  <si>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</si>
  <si>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</si>
  <si>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</si>
  <si>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</si>
  <si>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</si>
  <si>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</si>
  <si>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</si>
  <si>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</si>
  <si>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</si>
  <si>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</si>
  <si>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</si>
  <si>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</si>
  <si>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</si>
  <si>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</si>
  <si>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</si>
  <si>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</si>
  <si>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</si>
  <si>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</si>
  <si>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</si>
  <si>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</si>
  <si>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</si>
  <si>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</si>
  <si>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</si>
  <si>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</si>
  <si>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</si>
  <si>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</si>
  <si>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</si>
  <si>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</si>
  <si>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</si>
  <si>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</si>
  <si>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</si>
  <si>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</si>
  <si>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</si>
  <si>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</si>
  <si>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</si>
  <si>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</si>
  <si>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</si>
  <si>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</si>
  <si>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</si>
  <si>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</si>
  <si>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</si>
  <si>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</si>
  <si>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</si>
  <si>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</si>
  <si>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</si>
  <si>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</si>
  <si>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</si>
  <si>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</si>
  <si>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</si>
  <si>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</si>
  <si>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</si>
  <si>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</si>
  <si>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</si>
  <si>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</si>
  <si>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</si>
  <si>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</si>
  <si>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</si>
  <si>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</si>
  <si>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</si>
  <si>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</si>
  <si>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</si>
  <si>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</si>
  <si>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</si>
  <si>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</si>
  <si>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</si>
  <si>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</si>
  <si>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</si>
  <si>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</si>
  <si>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</si>
  <si>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</si>
  <si>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</si>
  <si>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</si>
  <si>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</si>
  <si>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</si>
  <si>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</si>
  <si>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</si>
  <si>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</si>
  <si>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</si>
  <si>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</si>
  <si>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</si>
  <si>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</si>
  <si>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</si>
  <si>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</si>
  <si>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</si>
  <si>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</si>
  <si>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</si>
  <si>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</si>
  <si>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</si>
  <si>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</si>
  <si>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</si>
  <si>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</si>
  <si>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</si>
  <si>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</si>
  <si>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</si>
  <si>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</si>
  <si>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</si>
  <si>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</si>
  <si>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</si>
  <si>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</si>
  <si>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</si>
  <si>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</si>
  <si>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</si>
  <si>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</si>
  <si>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</si>
  <si>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</si>
  <si>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</si>
  <si>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</si>
  <si>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</si>
  <si>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</si>
  <si>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</si>
  <si>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</si>
  <si>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</si>
  <si>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</si>
  <si>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</si>
  <si>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</si>
  <si>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</si>
  <si>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</si>
  <si>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</si>
  <si>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</si>
  <si>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</si>
  <si>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</si>
  <si>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</si>
  <si>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</si>
  <si>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</si>
  <si>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</si>
  <si>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</si>
  <si>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</si>
  <si>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</si>
  <si>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</si>
  <si>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</si>
  <si>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</si>
  <si>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</si>
  <si>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</si>
  <si>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</si>
  <si>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</si>
  <si>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</si>
  <si>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</si>
  <si>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</si>
  <si>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</si>
  <si>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</si>
  <si>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</si>
  <si>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</si>
  <si>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</si>
  <si>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</si>
  <si>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</si>
  <si>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</si>
  <si>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</si>
  <si>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</si>
  <si>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</si>
  <si>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</si>
  <si>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</si>
  <si>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</si>
  <si>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</si>
  <si>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</si>
  <si>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</si>
  <si>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</si>
  <si>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</si>
  <si>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</si>
  <si>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</si>
  <si>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</si>
  <si>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</si>
  <si>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</si>
  <si>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</si>
  <si>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</si>
  <si>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</si>
  <si>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</si>
  <si>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</si>
  <si>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</si>
  <si>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</si>
  <si>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</si>
  <si>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</si>
  <si>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</si>
  <si>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</si>
  <si>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</si>
  <si>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</si>
  <si>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</si>
  <si>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</si>
  <si>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</si>
  <si>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</si>
  <si>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</si>
  <si>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</si>
  <si>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</si>
  <si>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</si>
  <si>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</si>
  <si>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</si>
  <si>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</si>
  <si>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</si>
  <si>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</si>
  <si>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</si>
  <si>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Substitution of Regulation that was promulgated on 03 February 2026 in the Government Gazette.</t>
  </si>
  <si>
    <t>The maximum retail price for Liquefied Petroleum Gas supplied to residential customers for the period 05 May 2026 to 02 June 2026.</t>
  </si>
  <si>
    <t>The Minister of Mineral and Petroleum Resources  has under Section 2(1)(c) of the Petroleum Products Act, 1977 (Act No.120 of 1977) made the Regulations set out in the Schedule. This substitutes the Schedule that was promulgated on 01 April 2026.</t>
  </si>
  <si>
    <t>These Regulations will come into operation at 00h01 on 06 May 2026.</t>
  </si>
  <si>
    <t>EFFECTIVE 06 MAY 2026</t>
  </si>
  <si>
    <r>
      <t>The MRP for LPGas that is imported through Port of Saldanha Bay will  increase by 578</t>
    </r>
    <r>
      <rPr>
        <b/>
        <sz val="12"/>
        <rFont val="Courier New"/>
        <family val="3"/>
      </rPr>
      <t xml:space="preserve"> cents per kilogram</t>
    </r>
    <r>
      <rPr>
        <sz val="12"/>
        <rFont val="Courier New"/>
        <family val="3"/>
      </rPr>
      <t xml:space="preserve"> effective from 06 May 2026</t>
    </r>
  </si>
  <si>
    <t>The maximum retail price for Liquefied Petroleum Gas supplied to residential customers for the period 06 May 2026 to 02 June 2026.</t>
  </si>
  <si>
    <t>In these regulations "the Regulations" mean the regulations published by Government Notice on 05 May 2026.</t>
  </si>
  <si>
    <t>be sold at any place in South Africa is 3,710.00 cents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</si>
</sst>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5">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2" fontId="7" fillId="0" borderId="24" xfId="0" applyNumberFormat="1" applyFont="1" applyBorder="1" applyAlignment="1">
      <alignment horizontal="center"/>
    </xf>
    <xf numFmtId="39" fontId="6" fillId="0" borderId="7" xfId="0" applyNumberFormat="1" applyFont="1" applyBorder="1" applyAlignment="1">
      <alignment horizontal="center"/>
    </xf>
    <xf numFmtId="2" fontId="7" fillId="0" borderId="22"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B83" zoomScaleNormal="100" zoomScaleSheetLayoutView="100" workbookViewId="0">
      <selection activeCell="B15" sqref="B15:F15"/>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1" t="s">
        <v>193</v>
      </c>
      <c r="B1" s="331"/>
      <c r="C1" s="331"/>
      <c r="D1" s="331"/>
      <c r="E1" s="331"/>
      <c r="F1" s="87"/>
    </row>
    <row r="3" spans="1:6" x14ac:dyDescent="0.4">
      <c r="B3" s="89" t="s">
        <v>182</v>
      </c>
      <c r="F3" s="101">
        <v>46147</v>
      </c>
    </row>
    <row r="5" spans="1:6" x14ac:dyDescent="0.4">
      <c r="A5" s="332" t="s">
        <v>101</v>
      </c>
      <c r="B5" s="332"/>
      <c r="C5" s="332"/>
      <c r="D5" s="332"/>
      <c r="E5" s="332"/>
      <c r="F5" s="332"/>
    </row>
    <row r="6" spans="1:6" x14ac:dyDescent="0.4">
      <c r="A6" s="332" t="s">
        <v>102</v>
      </c>
      <c r="B6" s="332"/>
      <c r="C6" s="332"/>
      <c r="D6" s="332"/>
      <c r="E6" s="332"/>
      <c r="F6" s="332"/>
    </row>
    <row r="7" spans="1:6" x14ac:dyDescent="0.4">
      <c r="A7" s="219"/>
      <c r="B7" s="219"/>
      <c r="C7" s="219"/>
      <c r="D7" s="219"/>
      <c r="E7" s="219"/>
      <c r="F7" s="219"/>
    </row>
    <row r="8" spans="1:6" ht="27.5" customHeight="1" x14ac:dyDescent="0.4">
      <c r="A8" s="222"/>
      <c r="B8" s="333" t="s">
        <v>196</v>
      </c>
      <c r="C8" s="333"/>
      <c r="D8" s="333"/>
      <c r="E8" s="333"/>
      <c r="F8" s="333"/>
    </row>
    <row r="9" spans="1:6" ht="27.5" customHeight="1" x14ac:dyDescent="0.4">
      <c r="A9" s="222"/>
      <c r="B9" s="333"/>
      <c r="C9" s="333"/>
      <c r="D9" s="333"/>
      <c r="E9" s="333"/>
      <c r="F9" s="333"/>
    </row>
    <row r="10" spans="1:6" ht="27.5" customHeight="1" x14ac:dyDescent="0.4">
      <c r="A10" s="222"/>
      <c r="B10" s="333"/>
      <c r="C10" s="333"/>
      <c r="D10" s="333"/>
      <c r="E10" s="333"/>
      <c r="F10" s="333"/>
    </row>
    <row r="11" spans="1:6" x14ac:dyDescent="0.4">
      <c r="A11" s="334"/>
      <c r="B11" s="335"/>
      <c r="C11" s="335"/>
      <c r="D11" s="335"/>
      <c r="E11" s="334"/>
      <c r="F11" s="335"/>
    </row>
    <row r="12" spans="1:6" x14ac:dyDescent="0.4">
      <c r="B12" s="336" t="s">
        <v>169</v>
      </c>
      <c r="C12" s="336"/>
      <c r="D12" s="336"/>
      <c r="E12" s="336"/>
      <c r="F12" s="336"/>
    </row>
    <row r="13" spans="1:6" x14ac:dyDescent="0.4">
      <c r="A13" s="105"/>
      <c r="B13" s="104"/>
      <c r="C13" s="104"/>
      <c r="D13" s="104"/>
      <c r="E13" s="104"/>
      <c r="F13" s="104"/>
    </row>
    <row r="14" spans="1:6" ht="53.75" customHeight="1" x14ac:dyDescent="0.4">
      <c r="A14" s="221">
        <v>1</v>
      </c>
      <c r="B14" s="337" t="s">
        <v>199</v>
      </c>
      <c r="C14" s="337"/>
      <c r="D14" s="337"/>
      <c r="E14" s="337"/>
      <c r="F14" s="337"/>
    </row>
    <row r="15" spans="1:6" ht="50" customHeight="1" x14ac:dyDescent="0.4">
      <c r="A15" s="221">
        <v>2</v>
      </c>
      <c r="B15" s="338" t="s">
        <v>195</v>
      </c>
      <c r="C15" s="338"/>
      <c r="D15" s="338"/>
      <c r="E15" s="338"/>
      <c r="F15" s="338"/>
    </row>
    <row r="16" spans="1:6" x14ac:dyDescent="0.4">
      <c r="A16" s="105"/>
      <c r="B16" s="104"/>
      <c r="C16" s="104"/>
      <c r="D16" s="104"/>
      <c r="E16" s="104"/>
      <c r="F16" s="104"/>
    </row>
    <row r="17" spans="1:6" x14ac:dyDescent="0.4">
      <c r="A17" s="221">
        <v>3</v>
      </c>
      <c r="B17" s="338" t="s">
        <v>186</v>
      </c>
      <c r="C17" s="338"/>
      <c r="D17" s="338"/>
      <c r="E17" s="338"/>
      <c r="F17" s="338"/>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0" customFormat="1" x14ac:dyDescent="0.4">
      <c r="B22" s="274" t="s">
        <v>108</v>
      </c>
      <c r="C22" s="275">
        <f>'LPG Saldanh Bay'!H10</f>
        <v>4085</v>
      </c>
      <c r="F22" s="272"/>
    </row>
    <row r="23" spans="1:6" s="270" customFormat="1" x14ac:dyDescent="0.4">
      <c r="B23" s="274" t="s">
        <v>109</v>
      </c>
      <c r="C23" s="275">
        <f>'LPG Saldanh Bay'!H11</f>
        <v>4097</v>
      </c>
      <c r="F23" s="272"/>
    </row>
    <row r="24" spans="1:6" s="270" customFormat="1" x14ac:dyDescent="0.4">
      <c r="B24" s="274" t="s">
        <v>110</v>
      </c>
      <c r="C24" s="275">
        <f>'LPG Saldanh Bay'!H12</f>
        <v>4111</v>
      </c>
      <c r="F24" s="272"/>
    </row>
    <row r="25" spans="1:6" s="270" customFormat="1" x14ac:dyDescent="0.4">
      <c r="B25" s="274" t="s">
        <v>111</v>
      </c>
      <c r="C25" s="275">
        <f>'LPG Saldanh Bay'!H13</f>
        <v>4134</v>
      </c>
      <c r="F25" s="272"/>
    </row>
    <row r="26" spans="1:6" s="270" customFormat="1" x14ac:dyDescent="0.4">
      <c r="B26" s="274" t="s">
        <v>112</v>
      </c>
      <c r="C26" s="275">
        <f>'LPG Saldanh Bay'!H14</f>
        <v>4165</v>
      </c>
      <c r="F26" s="272"/>
    </row>
    <row r="27" spans="1:6" s="270" customFormat="1" x14ac:dyDescent="0.4">
      <c r="B27" s="274" t="s">
        <v>113</v>
      </c>
      <c r="C27" s="275">
        <f>'LPG Saldanh Bay'!H15</f>
        <v>4206</v>
      </c>
      <c r="F27" s="272"/>
    </row>
    <row r="28" spans="1:6" hidden="1" x14ac:dyDescent="0.4">
      <c r="B28" s="274" t="s">
        <v>114</v>
      </c>
      <c r="C28" s="275">
        <f>LPG!H16</f>
        <v>3943</v>
      </c>
      <c r="F28" s="272"/>
    </row>
    <row r="29" spans="1:6" hidden="1" x14ac:dyDescent="0.4">
      <c r="B29" s="274" t="s">
        <v>115</v>
      </c>
      <c r="C29" s="275">
        <f>LPG!H17</f>
        <v>4016</v>
      </c>
      <c r="F29" s="272"/>
    </row>
    <row r="30" spans="1:6" hidden="1" x14ac:dyDescent="0.4">
      <c r="B30" s="274" t="s">
        <v>116</v>
      </c>
      <c r="C30" s="275">
        <f>LPG!H18</f>
        <v>4083</v>
      </c>
      <c r="F30" s="272"/>
    </row>
    <row r="31" spans="1:6" hidden="1" x14ac:dyDescent="0.4">
      <c r="B31" s="274" t="s">
        <v>117</v>
      </c>
      <c r="C31" s="275">
        <f>LPG!H19</f>
        <v>4143</v>
      </c>
      <c r="F31" s="272"/>
    </row>
    <row r="32" spans="1:6" hidden="1" x14ac:dyDescent="0.4">
      <c r="B32" s="274" t="s">
        <v>118</v>
      </c>
      <c r="C32" s="275">
        <f>LPG!H20</f>
        <v>4203</v>
      </c>
      <c r="F32" s="272"/>
    </row>
    <row r="33" spans="1:6" hidden="1" x14ac:dyDescent="0.4">
      <c r="B33" s="274" t="s">
        <v>119</v>
      </c>
      <c r="C33" s="275">
        <f>LPG!H21</f>
        <v>4427</v>
      </c>
      <c r="F33" s="272"/>
    </row>
    <row r="34" spans="1:6" hidden="1" x14ac:dyDescent="0.4">
      <c r="B34" s="274" t="s">
        <v>120</v>
      </c>
      <c r="C34" s="275">
        <f>LPG!H22</f>
        <v>4169</v>
      </c>
      <c r="F34" s="272"/>
    </row>
    <row r="35" spans="1:6" hidden="1" x14ac:dyDescent="0.4">
      <c r="B35" s="274" t="s">
        <v>121</v>
      </c>
      <c r="C35" s="275">
        <f>LPG!H23</f>
        <v>4274</v>
      </c>
      <c r="F35" s="272"/>
    </row>
    <row r="36" spans="1:6" hidden="1" x14ac:dyDescent="0.4">
      <c r="B36" s="274" t="s">
        <v>122</v>
      </c>
      <c r="C36" s="275">
        <f>LPG!H24</f>
        <v>4259</v>
      </c>
      <c r="F36" s="272"/>
    </row>
    <row r="37" spans="1:6" hidden="1" x14ac:dyDescent="0.4">
      <c r="B37" s="274" t="s">
        <v>123</v>
      </c>
      <c r="C37" s="275">
        <f>LPG!H25</f>
        <v>3943</v>
      </c>
      <c r="F37" s="272"/>
    </row>
    <row r="38" spans="1:6" hidden="1" x14ac:dyDescent="0.4">
      <c r="B38" s="274" t="s">
        <v>70</v>
      </c>
      <c r="C38" s="275">
        <f>LPG!H26</f>
        <v>4259</v>
      </c>
      <c r="F38" s="272"/>
    </row>
    <row r="39" spans="1:6" hidden="1" x14ac:dyDescent="0.4">
      <c r="B39" s="274" t="s">
        <v>124</v>
      </c>
      <c r="C39" s="275">
        <f>LPG!H29</f>
        <v>3839</v>
      </c>
      <c r="F39" s="272"/>
    </row>
    <row r="40" spans="1:6" hidden="1" x14ac:dyDescent="0.4">
      <c r="B40" s="274" t="s">
        <v>125</v>
      </c>
      <c r="C40" s="275">
        <f>LPG!H30</f>
        <v>3878</v>
      </c>
      <c r="F40" s="272"/>
    </row>
    <row r="41" spans="1:6" s="270" customFormat="1" x14ac:dyDescent="0.4">
      <c r="B41" s="274" t="s">
        <v>126</v>
      </c>
      <c r="C41" s="275">
        <f>'LPG Saldanh Bay'!H31</f>
        <v>4160</v>
      </c>
      <c r="F41" s="272"/>
    </row>
    <row r="42" spans="1:6" s="270" customFormat="1" x14ac:dyDescent="0.4">
      <c r="B42" s="274" t="s">
        <v>127</v>
      </c>
      <c r="C42" s="275">
        <f>'LPG Saldanh Bay'!H32</f>
        <v>4181</v>
      </c>
      <c r="F42" s="272"/>
    </row>
    <row r="43" spans="1:6" s="270" customFormat="1" x14ac:dyDescent="0.4">
      <c r="B43" s="274" t="s">
        <v>128</v>
      </c>
      <c r="C43" s="275">
        <f>'LPG Saldanh Bay'!H33</f>
        <v>4235</v>
      </c>
      <c r="F43" s="272"/>
    </row>
    <row r="44" spans="1:6" s="270" customFormat="1" x14ac:dyDescent="0.4">
      <c r="B44" s="274" t="s">
        <v>129</v>
      </c>
      <c r="C44" s="275">
        <f>'LPG Saldanh Bay'!H34</f>
        <v>4220</v>
      </c>
      <c r="F44" s="272"/>
    </row>
    <row r="45" spans="1:6" hidden="1" x14ac:dyDescent="0.4">
      <c r="A45" s="99"/>
      <c r="B45" s="91" t="s">
        <v>130</v>
      </c>
      <c r="C45" s="95">
        <f>LPG!H35</f>
        <v>3962</v>
      </c>
      <c r="F45" s="96"/>
    </row>
    <row r="46" spans="1:6" hidden="1" x14ac:dyDescent="0.4">
      <c r="B46" s="91" t="s">
        <v>131</v>
      </c>
      <c r="C46" s="95">
        <f>LPG!H36</f>
        <v>3985</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4008</v>
      </c>
      <c r="F52" s="96"/>
    </row>
    <row r="53" spans="1:6" hidden="1" x14ac:dyDescent="0.4">
      <c r="B53" s="91" t="s">
        <v>133</v>
      </c>
      <c r="C53" s="97">
        <f>LPG!H40</f>
        <v>3909</v>
      </c>
      <c r="F53" s="96"/>
    </row>
    <row r="54" spans="1:6" hidden="1" x14ac:dyDescent="0.4">
      <c r="B54" s="91" t="s">
        <v>134</v>
      </c>
      <c r="C54" s="97">
        <f>LPG!H41</f>
        <v>3928</v>
      </c>
      <c r="F54" s="96"/>
    </row>
    <row r="55" spans="1:6" hidden="1" x14ac:dyDescent="0.4">
      <c r="A55" s="90"/>
      <c r="B55" s="91" t="s">
        <v>135</v>
      </c>
      <c r="C55" s="97">
        <f>LPG!H42</f>
        <v>3979</v>
      </c>
      <c r="F55" s="96"/>
    </row>
    <row r="56" spans="1:6" hidden="1" x14ac:dyDescent="0.4">
      <c r="A56" s="90"/>
      <c r="B56" s="91" t="s">
        <v>136</v>
      </c>
      <c r="C56" s="97">
        <f>LPG!H43</f>
        <v>4041</v>
      </c>
      <c r="F56" s="96"/>
    </row>
    <row r="57" spans="1:6" hidden="1" x14ac:dyDescent="0.4">
      <c r="B57" s="91" t="s">
        <v>137</v>
      </c>
      <c r="C57" s="97">
        <f>LPG!H44</f>
        <v>4112</v>
      </c>
      <c r="F57" s="96"/>
    </row>
    <row r="58" spans="1:6" hidden="1" x14ac:dyDescent="0.4">
      <c r="B58" s="91" t="s">
        <v>138</v>
      </c>
      <c r="C58" s="97">
        <f>LPG!H45</f>
        <v>4141</v>
      </c>
      <c r="F58" s="96"/>
    </row>
    <row r="59" spans="1:6" hidden="1" x14ac:dyDescent="0.4">
      <c r="B59" s="91" t="s">
        <v>139</v>
      </c>
      <c r="C59" s="97">
        <f>LPG!H46</f>
        <v>4182</v>
      </c>
      <c r="F59" s="96"/>
    </row>
    <row r="60" spans="1:6" hidden="1" x14ac:dyDescent="0.4">
      <c r="B60" s="91" t="s">
        <v>140</v>
      </c>
      <c r="C60" s="97">
        <f>LPG!H47</f>
        <v>4261</v>
      </c>
      <c r="F60" s="96"/>
    </row>
    <row r="61" spans="1:6" hidden="1" x14ac:dyDescent="0.4">
      <c r="B61" s="91" t="s">
        <v>141</v>
      </c>
      <c r="C61" s="97">
        <f>LPG!H48</f>
        <v>4293</v>
      </c>
      <c r="F61" s="96"/>
    </row>
    <row r="62" spans="1:6" hidden="1" x14ac:dyDescent="0.4">
      <c r="B62" s="91" t="s">
        <v>142</v>
      </c>
      <c r="C62" s="97">
        <f>LPG!H49</f>
        <v>4339</v>
      </c>
      <c r="F62" s="96"/>
    </row>
    <row r="63" spans="1:6" hidden="1" x14ac:dyDescent="0.4">
      <c r="B63" s="91" t="s">
        <v>143</v>
      </c>
      <c r="C63" s="97">
        <f>LPG!H50</f>
        <v>4306</v>
      </c>
      <c r="F63" s="96"/>
    </row>
    <row r="64" spans="1:6" hidden="1" x14ac:dyDescent="0.4">
      <c r="B64" s="91" t="s">
        <v>144</v>
      </c>
      <c r="C64" s="97">
        <f>LPG!H51</f>
        <v>4281</v>
      </c>
      <c r="F64" s="96"/>
    </row>
    <row r="65" spans="2:6" hidden="1" x14ac:dyDescent="0.4">
      <c r="B65" s="91" t="s">
        <v>145</v>
      </c>
      <c r="C65" s="97">
        <f>LPG!H52</f>
        <v>4382</v>
      </c>
      <c r="F65" s="96"/>
    </row>
    <row r="66" spans="2:6" hidden="1" x14ac:dyDescent="0.4">
      <c r="B66" s="91" t="s">
        <v>146</v>
      </c>
      <c r="C66" s="97">
        <f>LPG!H53</f>
        <v>3979</v>
      </c>
      <c r="F66" s="96"/>
    </row>
    <row r="67" spans="2:6" hidden="1" x14ac:dyDescent="0.4">
      <c r="B67" s="91" t="s">
        <v>147</v>
      </c>
      <c r="C67" s="97">
        <f>LPG!H54</f>
        <v>4041</v>
      </c>
      <c r="F67" s="96"/>
    </row>
    <row r="68" spans="2:6" hidden="1" x14ac:dyDescent="0.4">
      <c r="B68" s="91" t="s">
        <v>148</v>
      </c>
      <c r="C68" s="97">
        <f>LPG!H55</f>
        <v>4141</v>
      </c>
      <c r="F68" s="96"/>
    </row>
    <row r="69" spans="2:6" hidden="1" x14ac:dyDescent="0.4">
      <c r="B69" s="91" t="s">
        <v>149</v>
      </c>
      <c r="C69" s="97">
        <f>LPG!H56</f>
        <v>4182</v>
      </c>
      <c r="F69" s="96"/>
    </row>
    <row r="70" spans="2:6" hidden="1" x14ac:dyDescent="0.4">
      <c r="B70" s="91" t="s">
        <v>75</v>
      </c>
      <c r="C70" s="97">
        <f>LPG!H57</f>
        <v>4261</v>
      </c>
      <c r="F70" s="96"/>
    </row>
    <row r="71" spans="2:6" hidden="1" x14ac:dyDescent="0.4">
      <c r="B71" s="91" t="s">
        <v>150</v>
      </c>
      <c r="C71" s="97">
        <f>LPG!H58</f>
        <v>4293</v>
      </c>
      <c r="F71" s="96"/>
    </row>
    <row r="72" spans="2:6" hidden="1" x14ac:dyDescent="0.4">
      <c r="B72" s="91" t="s">
        <v>151</v>
      </c>
      <c r="C72" s="97">
        <f>LPG!H59</f>
        <v>4339</v>
      </c>
      <c r="F72" s="96"/>
    </row>
    <row r="73" spans="2:6" hidden="1" x14ac:dyDescent="0.4">
      <c r="B73" s="91" t="s">
        <v>152</v>
      </c>
      <c r="C73" s="97">
        <f>LPG!H60</f>
        <v>4382</v>
      </c>
      <c r="F73" s="96"/>
    </row>
    <row r="74" spans="2:6" hidden="1" x14ac:dyDescent="0.4">
      <c r="B74" s="91" t="s">
        <v>153</v>
      </c>
      <c r="C74" s="97">
        <f>LPG!H63</f>
        <v>4022</v>
      </c>
      <c r="F74" s="96"/>
    </row>
    <row r="75" spans="2:6" hidden="1" x14ac:dyDescent="0.4">
      <c r="B75" s="91" t="s">
        <v>154</v>
      </c>
      <c r="C75" s="97">
        <f>LPG!H64</f>
        <v>4094</v>
      </c>
      <c r="F75" s="96"/>
    </row>
    <row r="76" spans="2:6" hidden="1" x14ac:dyDescent="0.4">
      <c r="B76" s="91" t="s">
        <v>155</v>
      </c>
      <c r="C76" s="97">
        <f>LPG!H65</f>
        <v>4147</v>
      </c>
      <c r="F76" s="96"/>
    </row>
    <row r="77" spans="2:6" hidden="1" x14ac:dyDescent="0.4">
      <c r="B77" s="91" t="s">
        <v>156</v>
      </c>
      <c r="C77" s="97">
        <f>LPG!H66</f>
        <v>4139</v>
      </c>
      <c r="F77" s="96"/>
    </row>
    <row r="78" spans="2:6" hidden="1" x14ac:dyDescent="0.4">
      <c r="B78" s="91" t="s">
        <v>157</v>
      </c>
      <c r="C78" s="97">
        <f>LPG!H67</f>
        <v>4162</v>
      </c>
      <c r="F78" s="96"/>
    </row>
    <row r="79" spans="2:6" hidden="1" x14ac:dyDescent="0.4">
      <c r="B79" s="91" t="s">
        <v>158</v>
      </c>
      <c r="C79" s="97">
        <f>LPG!H68</f>
        <v>4161</v>
      </c>
      <c r="F79" s="96"/>
    </row>
    <row r="80" spans="2:6" hidden="1" x14ac:dyDescent="0.4">
      <c r="B80" s="92" t="s">
        <v>159</v>
      </c>
      <c r="C80" s="97">
        <f>LPG!H69</f>
        <v>4210</v>
      </c>
      <c r="F80" s="98"/>
    </row>
    <row r="81" spans="1:6" hidden="1" x14ac:dyDescent="0.4">
      <c r="B81" s="261" t="s">
        <v>191</v>
      </c>
      <c r="C81" s="269">
        <v>3530</v>
      </c>
      <c r="E81" s="270" t="s">
        <v>192</v>
      </c>
      <c r="F81" s="98"/>
    </row>
    <row r="82" spans="1:6" hidden="1" x14ac:dyDescent="0.4">
      <c r="C82" s="99"/>
      <c r="D82" s="99"/>
      <c r="E82" s="98"/>
      <c r="F82" s="98"/>
    </row>
    <row r="83" spans="1:6" x14ac:dyDescent="0.4">
      <c r="A83" s="88">
        <v>3</v>
      </c>
      <c r="B83" s="88" t="s">
        <v>160</v>
      </c>
      <c r="F83" s="96"/>
    </row>
    <row r="84" spans="1:6" ht="33.5" customHeight="1" x14ac:dyDescent="0.4">
      <c r="A84" s="166"/>
      <c r="B84" s="338" t="s">
        <v>197</v>
      </c>
      <c r="C84" s="338"/>
      <c r="D84" s="338"/>
      <c r="E84" s="338"/>
      <c r="F84" s="338"/>
    </row>
    <row r="85" spans="1:6" x14ac:dyDescent="0.4">
      <c r="A85" s="220"/>
    </row>
    <row r="86" spans="1:6" x14ac:dyDescent="0.4">
      <c r="A86" s="220"/>
    </row>
    <row r="87" spans="1:6" x14ac:dyDescent="0.4">
      <c r="A87" s="220"/>
      <c r="B87" s="88"/>
    </row>
    <row r="88" spans="1:6" x14ac:dyDescent="0.4">
      <c r="A88" s="220"/>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15" zoomScale="85" zoomScaleNormal="100" zoomScaleSheetLayoutView="85" workbookViewId="0">
      <selection activeCell="E87" sqref="E87"/>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39" t="s">
        <v>161</v>
      </c>
      <c r="B1" s="340"/>
      <c r="C1" s="340"/>
      <c r="D1" s="340"/>
      <c r="E1" s="340"/>
      <c r="F1" s="340"/>
      <c r="G1" s="340"/>
      <c r="H1" s="341"/>
      <c r="I1" s="1"/>
      <c r="J1" s="1"/>
      <c r="L1" s="1"/>
      <c r="M1" s="1"/>
    </row>
    <row r="2" spans="1:13" x14ac:dyDescent="0.3">
      <c r="A2" s="2"/>
      <c r="B2" s="1"/>
      <c r="C2" s="1"/>
      <c r="H2" s="57"/>
      <c r="I2" s="1"/>
      <c r="J2" s="1"/>
      <c r="L2" s="1"/>
      <c r="M2" s="1"/>
    </row>
    <row r="3" spans="1:13" x14ac:dyDescent="0.3">
      <c r="A3" s="2"/>
      <c r="B3" s="1"/>
      <c r="C3" s="1"/>
      <c r="D3" s="1"/>
      <c r="E3" s="9"/>
      <c r="F3" s="218" t="s">
        <v>198</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1" customFormat="1" x14ac:dyDescent="0.3">
      <c r="A10" s="276" t="s">
        <v>25</v>
      </c>
      <c r="B10" s="277">
        <f>H81</f>
        <v>3023.0411209999997</v>
      </c>
      <c r="C10" s="308">
        <f>K10</f>
        <v>65.808729999999997</v>
      </c>
      <c r="D10" s="278">
        <f>ROUND(SUM($B$10,C10),3)</f>
        <v>3088.85</v>
      </c>
      <c r="E10" s="278">
        <f>ROUND(D10+(D10*$E$8),3)</f>
        <v>3552.1779999999999</v>
      </c>
      <c r="F10" s="278">
        <f>ROUND(E10+(E10*$F$8),3)</f>
        <v>4085.0050000000001</v>
      </c>
      <c r="G10" s="278">
        <f>ROUND(F10,0)</f>
        <v>4085</v>
      </c>
      <c r="H10" s="279">
        <f>G10</f>
        <v>4085</v>
      </c>
      <c r="I10" s="309">
        <v>63.83</v>
      </c>
      <c r="J10" s="310">
        <f>I10*3.1%</f>
        <v>1.9787299999999999</v>
      </c>
      <c r="K10" s="309">
        <f>I10+J10</f>
        <v>65.808729999999997</v>
      </c>
      <c r="L10" s="282">
        <v>1939</v>
      </c>
      <c r="M10" s="283">
        <f>H10-L10</f>
        <v>2146</v>
      </c>
    </row>
    <row r="11" spans="1:13" s="271" customFormat="1" x14ac:dyDescent="0.3">
      <c r="A11" s="284" t="s">
        <v>26</v>
      </c>
      <c r="B11" s="285"/>
      <c r="C11" s="286">
        <f t="shared" ref="C11:C26" si="0">K11</f>
        <v>75.134124999999997</v>
      </c>
      <c r="D11" s="286">
        <f t="shared" ref="D11:D26" si="1">ROUND(SUM($B$10,C11),3)</f>
        <v>3098.1750000000002</v>
      </c>
      <c r="E11" s="286">
        <f t="shared" ref="E11:E26" si="2">ROUND(D11+(D11*$E$8),3)</f>
        <v>3562.9009999999998</v>
      </c>
      <c r="F11" s="286">
        <f t="shared" ref="F11:F25" si="3">ROUND(E11+(E11*$F$8),3)</f>
        <v>4097.3360000000002</v>
      </c>
      <c r="G11" s="286">
        <f t="shared" ref="G11:G26" si="4">ROUND(F11,0)</f>
        <v>4097</v>
      </c>
      <c r="H11" s="287">
        <f t="shared" ref="H11:H26" si="5">IF(G11-L11=$H$10-$L$10,G11,IF(G11-L11&lt;$G$10-$L$10,G11+0,IF(G11-L11&gt;$G$10-$L$10,G11-0,FALSE)))</f>
        <v>4097</v>
      </c>
      <c r="I11" s="280">
        <v>72.875</v>
      </c>
      <c r="J11" s="281">
        <f>I11*3.1%</f>
        <v>2.259125</v>
      </c>
      <c r="K11" s="280">
        <f t="shared" ref="K11:K26" si="6">I11+J11</f>
        <v>75.134124999999997</v>
      </c>
      <c r="L11" s="288">
        <v>1950</v>
      </c>
      <c r="M11" s="289">
        <f t="shared" ref="M11:M69" si="7">H11-L11</f>
        <v>2147</v>
      </c>
    </row>
    <row r="12" spans="1:13" s="271" customFormat="1" x14ac:dyDescent="0.3">
      <c r="A12" s="284" t="s">
        <v>27</v>
      </c>
      <c r="B12" s="285"/>
      <c r="C12" s="286">
        <f t="shared" si="0"/>
        <v>85.154413999999989</v>
      </c>
      <c r="D12" s="286">
        <f t="shared" si="1"/>
        <v>3108.1959999999999</v>
      </c>
      <c r="E12" s="286">
        <f t="shared" si="2"/>
        <v>3574.4250000000002</v>
      </c>
      <c r="F12" s="286">
        <f t="shared" si="3"/>
        <v>4110.5889999999999</v>
      </c>
      <c r="G12" s="286">
        <f t="shared" si="4"/>
        <v>4111</v>
      </c>
      <c r="H12" s="287">
        <f t="shared" si="5"/>
        <v>4111</v>
      </c>
      <c r="I12" s="280">
        <v>82.593999999999994</v>
      </c>
      <c r="J12" s="281">
        <f t="shared" ref="J12:J15" si="8">I12*3.1%</f>
        <v>2.5604139999999997</v>
      </c>
      <c r="K12" s="280">
        <f t="shared" si="6"/>
        <v>85.154413999999989</v>
      </c>
      <c r="L12" s="288">
        <v>1958</v>
      </c>
      <c r="M12" s="289">
        <f t="shared" si="7"/>
        <v>2153</v>
      </c>
    </row>
    <row r="13" spans="1:13" s="271" customFormat="1" x14ac:dyDescent="0.3">
      <c r="A13" s="284" t="s">
        <v>28</v>
      </c>
      <c r="B13" s="285"/>
      <c r="C13" s="286">
        <f t="shared" si="0"/>
        <v>102.483462</v>
      </c>
      <c r="D13" s="286">
        <f t="shared" si="1"/>
        <v>3125.5250000000001</v>
      </c>
      <c r="E13" s="286">
        <f t="shared" si="2"/>
        <v>3594.3539999999998</v>
      </c>
      <c r="F13" s="286">
        <f t="shared" si="3"/>
        <v>4133.5069999999996</v>
      </c>
      <c r="G13" s="286">
        <f t="shared" si="4"/>
        <v>4134</v>
      </c>
      <c r="H13" s="287">
        <f t="shared" si="5"/>
        <v>4134</v>
      </c>
      <c r="I13" s="280">
        <v>99.402000000000001</v>
      </c>
      <c r="J13" s="281">
        <f t="shared" si="8"/>
        <v>3.0814620000000001</v>
      </c>
      <c r="K13" s="280">
        <f t="shared" si="6"/>
        <v>102.483462</v>
      </c>
      <c r="L13" s="288">
        <v>1972</v>
      </c>
      <c r="M13" s="289">
        <f t="shared" si="7"/>
        <v>2162</v>
      </c>
    </row>
    <row r="14" spans="1:13" s="271" customFormat="1" x14ac:dyDescent="0.3">
      <c r="A14" s="284" t="s">
        <v>29</v>
      </c>
      <c r="B14" s="285"/>
      <c r="C14" s="286">
        <f t="shared" si="0"/>
        <v>125.92737100000001</v>
      </c>
      <c r="D14" s="286">
        <f t="shared" si="1"/>
        <v>3148.9679999999998</v>
      </c>
      <c r="E14" s="286">
        <f t="shared" si="2"/>
        <v>3621.3130000000001</v>
      </c>
      <c r="F14" s="286">
        <f t="shared" si="3"/>
        <v>4164.51</v>
      </c>
      <c r="G14" s="286">
        <f t="shared" si="4"/>
        <v>4165</v>
      </c>
      <c r="H14" s="287">
        <f t="shared" si="5"/>
        <v>4165</v>
      </c>
      <c r="I14" s="280">
        <v>122.14100000000001</v>
      </c>
      <c r="J14" s="281">
        <f t="shared" si="8"/>
        <v>3.7863709999999999</v>
      </c>
      <c r="K14" s="280">
        <f t="shared" si="6"/>
        <v>125.92737100000001</v>
      </c>
      <c r="L14" s="288">
        <v>1990</v>
      </c>
      <c r="M14" s="289">
        <f t="shared" si="7"/>
        <v>2175</v>
      </c>
    </row>
    <row r="15" spans="1:13" s="271" customFormat="1" x14ac:dyDescent="0.3">
      <c r="A15" s="284" t="s">
        <v>30</v>
      </c>
      <c r="B15" s="285"/>
      <c r="C15" s="286">
        <f t="shared" si="0"/>
        <v>157.447103</v>
      </c>
      <c r="D15" s="286">
        <f t="shared" si="1"/>
        <v>3180.4879999999998</v>
      </c>
      <c r="E15" s="286">
        <f t="shared" si="2"/>
        <v>3657.5610000000001</v>
      </c>
      <c r="F15" s="286">
        <f t="shared" si="3"/>
        <v>4206.1949999999997</v>
      </c>
      <c r="G15" s="286">
        <f t="shared" si="4"/>
        <v>4206</v>
      </c>
      <c r="H15" s="287">
        <f t="shared" si="5"/>
        <v>4206</v>
      </c>
      <c r="I15" s="280">
        <v>152.71299999999999</v>
      </c>
      <c r="J15" s="281">
        <f t="shared" si="8"/>
        <v>4.7341030000000002</v>
      </c>
      <c r="K15" s="280">
        <f t="shared" si="6"/>
        <v>157.447103</v>
      </c>
      <c r="L15" s="288">
        <v>2015</v>
      </c>
      <c r="M15" s="289">
        <f t="shared" si="7"/>
        <v>2191</v>
      </c>
    </row>
    <row r="16" spans="1:13" hidden="1" x14ac:dyDescent="0.3">
      <c r="A16" s="284" t="s">
        <v>31</v>
      </c>
      <c r="B16" s="285"/>
      <c r="C16" s="286">
        <f t="shared" si="0"/>
        <v>190.302651</v>
      </c>
      <c r="D16" s="286">
        <f t="shared" si="1"/>
        <v>3213.3440000000001</v>
      </c>
      <c r="E16" s="286">
        <f t="shared" si="2"/>
        <v>3695.346</v>
      </c>
      <c r="F16" s="286">
        <f t="shared" si="3"/>
        <v>4249.6480000000001</v>
      </c>
      <c r="G16" s="286">
        <f t="shared" si="4"/>
        <v>4250</v>
      </c>
      <c r="H16" s="287">
        <f t="shared" si="5"/>
        <v>4250</v>
      </c>
      <c r="I16" s="280">
        <v>178.35300000000001</v>
      </c>
      <c r="J16" s="281">
        <f t="shared" ref="J16:J26" si="9">I16*6.7%</f>
        <v>11.949651000000001</v>
      </c>
      <c r="K16" s="280">
        <f t="shared" si="6"/>
        <v>190.302651</v>
      </c>
      <c r="L16" s="288">
        <v>2036</v>
      </c>
      <c r="M16" s="289">
        <f t="shared" si="7"/>
        <v>2214</v>
      </c>
    </row>
    <row r="17" spans="1:13" hidden="1" x14ac:dyDescent="0.3">
      <c r="A17" s="284" t="s">
        <v>32</v>
      </c>
      <c r="B17" s="285"/>
      <c r="C17" s="286">
        <f t="shared" si="0"/>
        <v>247.51199</v>
      </c>
      <c r="D17" s="286">
        <f t="shared" si="1"/>
        <v>3270.5529999999999</v>
      </c>
      <c r="E17" s="286">
        <f t="shared" si="2"/>
        <v>3761.136</v>
      </c>
      <c r="F17" s="286">
        <f t="shared" si="3"/>
        <v>4325.3059999999996</v>
      </c>
      <c r="G17" s="286">
        <f t="shared" si="4"/>
        <v>4325</v>
      </c>
      <c r="H17" s="287">
        <f t="shared" si="5"/>
        <v>4325</v>
      </c>
      <c r="I17" s="280">
        <v>231.97</v>
      </c>
      <c r="J17" s="281">
        <f t="shared" si="9"/>
        <v>15.54199</v>
      </c>
      <c r="K17" s="280">
        <f t="shared" si="6"/>
        <v>247.51199</v>
      </c>
      <c r="L17" s="288">
        <v>2079</v>
      </c>
      <c r="M17" s="289">
        <f t="shared" si="7"/>
        <v>2246</v>
      </c>
    </row>
    <row r="18" spans="1:13" hidden="1" x14ac:dyDescent="0.3">
      <c r="A18" s="284" t="s">
        <v>33</v>
      </c>
      <c r="B18" s="285"/>
      <c r="C18" s="286">
        <f t="shared" si="0"/>
        <v>299.99345199999999</v>
      </c>
      <c r="D18" s="286">
        <f t="shared" si="1"/>
        <v>3323.0349999999999</v>
      </c>
      <c r="E18" s="286">
        <f t="shared" si="2"/>
        <v>3821.49</v>
      </c>
      <c r="F18" s="286">
        <f t="shared" si="3"/>
        <v>4394.7139999999999</v>
      </c>
      <c r="G18" s="286">
        <f t="shared" si="4"/>
        <v>4395</v>
      </c>
      <c r="H18" s="287">
        <f t="shared" si="5"/>
        <v>4395</v>
      </c>
      <c r="I18" s="280">
        <v>281.15600000000001</v>
      </c>
      <c r="J18" s="281">
        <f t="shared" si="9"/>
        <v>18.837452000000003</v>
      </c>
      <c r="K18" s="280">
        <f t="shared" si="6"/>
        <v>299.99345199999999</v>
      </c>
      <c r="L18" s="288">
        <v>2119</v>
      </c>
      <c r="M18" s="289">
        <f t="shared" si="7"/>
        <v>2276</v>
      </c>
    </row>
    <row r="19" spans="1:13" hidden="1" x14ac:dyDescent="0.3">
      <c r="A19" s="284" t="s">
        <v>34</v>
      </c>
      <c r="B19" s="285"/>
      <c r="C19" s="286">
        <f t="shared" si="0"/>
        <v>347.16125400000004</v>
      </c>
      <c r="D19" s="286">
        <f t="shared" si="1"/>
        <v>3370.2020000000002</v>
      </c>
      <c r="E19" s="286">
        <f t="shared" si="2"/>
        <v>3875.732</v>
      </c>
      <c r="F19" s="286">
        <f t="shared" si="3"/>
        <v>4457.0919999999996</v>
      </c>
      <c r="G19" s="286">
        <f t="shared" si="4"/>
        <v>4457</v>
      </c>
      <c r="H19" s="287">
        <f t="shared" si="5"/>
        <v>4457</v>
      </c>
      <c r="I19" s="280">
        <v>325.36200000000002</v>
      </c>
      <c r="J19" s="281">
        <f t="shared" si="9"/>
        <v>21.799254000000001</v>
      </c>
      <c r="K19" s="280">
        <f t="shared" si="6"/>
        <v>347.16125400000004</v>
      </c>
      <c r="L19" s="288">
        <v>2155</v>
      </c>
      <c r="M19" s="289">
        <f t="shared" si="7"/>
        <v>2302</v>
      </c>
    </row>
    <row r="20" spans="1:13" hidden="1" x14ac:dyDescent="0.3">
      <c r="A20" s="284" t="s">
        <v>35</v>
      </c>
      <c r="B20" s="285"/>
      <c r="C20" s="286">
        <f t="shared" si="0"/>
        <v>394.32905599999998</v>
      </c>
      <c r="D20" s="286">
        <f t="shared" si="1"/>
        <v>3417.37</v>
      </c>
      <c r="E20" s="286">
        <f>ROUND(D20+(D20*$E$8),3)</f>
        <v>3929.9760000000001</v>
      </c>
      <c r="F20" s="286">
        <f t="shared" si="3"/>
        <v>4519.4719999999998</v>
      </c>
      <c r="G20" s="286">
        <f t="shared" si="4"/>
        <v>4519</v>
      </c>
      <c r="H20" s="287">
        <f t="shared" si="5"/>
        <v>4519</v>
      </c>
      <c r="I20" s="280">
        <v>369.56799999999998</v>
      </c>
      <c r="J20" s="281">
        <f t="shared" si="9"/>
        <v>24.761056</v>
      </c>
      <c r="K20" s="280">
        <f t="shared" si="6"/>
        <v>394.32905599999998</v>
      </c>
      <c r="L20" s="288">
        <v>2191</v>
      </c>
      <c r="M20" s="289">
        <f t="shared" si="7"/>
        <v>2328</v>
      </c>
    </row>
    <row r="21" spans="1:13" hidden="1" x14ac:dyDescent="0.3">
      <c r="A21" s="284" t="s">
        <v>36</v>
      </c>
      <c r="B21" s="285"/>
      <c r="C21" s="286">
        <f t="shared" si="0"/>
        <v>569.62008400000002</v>
      </c>
      <c r="D21" s="286">
        <f t="shared" si="1"/>
        <v>3592.6610000000001</v>
      </c>
      <c r="E21" s="286">
        <f t="shared" si="2"/>
        <v>4131.5600000000004</v>
      </c>
      <c r="F21" s="286">
        <f t="shared" si="3"/>
        <v>4751.2939999999999</v>
      </c>
      <c r="G21" s="286">
        <f t="shared" si="4"/>
        <v>4751</v>
      </c>
      <c r="H21" s="287">
        <f t="shared" si="5"/>
        <v>4751</v>
      </c>
      <c r="I21" s="280">
        <v>533.85199999999998</v>
      </c>
      <c r="J21" s="281">
        <f t="shared" si="9"/>
        <v>35.768084000000002</v>
      </c>
      <c r="K21" s="280">
        <f t="shared" si="6"/>
        <v>569.62008400000002</v>
      </c>
      <c r="L21" s="288">
        <v>2325</v>
      </c>
      <c r="M21" s="289">
        <f t="shared" si="7"/>
        <v>2426</v>
      </c>
    </row>
    <row r="22" spans="1:13" hidden="1" x14ac:dyDescent="0.3">
      <c r="A22" s="284" t="s">
        <v>37</v>
      </c>
      <c r="B22" s="285"/>
      <c r="C22" s="286">
        <f t="shared" si="0"/>
        <v>367.72661200000005</v>
      </c>
      <c r="D22" s="286">
        <f t="shared" si="1"/>
        <v>3390.768</v>
      </c>
      <c r="E22" s="286">
        <f t="shared" si="2"/>
        <v>3899.3829999999998</v>
      </c>
      <c r="F22" s="286">
        <f t="shared" si="3"/>
        <v>4484.29</v>
      </c>
      <c r="G22" s="286">
        <f t="shared" si="4"/>
        <v>4484</v>
      </c>
      <c r="H22" s="287">
        <f t="shared" si="5"/>
        <v>4484</v>
      </c>
      <c r="I22" s="280">
        <v>344.63600000000002</v>
      </c>
      <c r="J22" s="281">
        <f t="shared" si="9"/>
        <v>23.090612000000004</v>
      </c>
      <c r="K22" s="280">
        <f t="shared" si="6"/>
        <v>367.72661200000005</v>
      </c>
      <c r="L22" s="288">
        <v>2171</v>
      </c>
      <c r="M22" s="289">
        <f t="shared" si="7"/>
        <v>2313</v>
      </c>
    </row>
    <row r="23" spans="1:13" hidden="1" x14ac:dyDescent="0.3">
      <c r="A23" s="284" t="s">
        <v>38</v>
      </c>
      <c r="B23" s="285"/>
      <c r="C23" s="286">
        <f t="shared" si="0"/>
        <v>449.26888600000001</v>
      </c>
      <c r="D23" s="286">
        <f t="shared" si="1"/>
        <v>3472.31</v>
      </c>
      <c r="E23" s="286">
        <f t="shared" si="2"/>
        <v>3993.1570000000002</v>
      </c>
      <c r="F23" s="286">
        <f t="shared" si="3"/>
        <v>4592.1310000000003</v>
      </c>
      <c r="G23" s="286">
        <f t="shared" si="4"/>
        <v>4592</v>
      </c>
      <c r="H23" s="287">
        <f t="shared" si="5"/>
        <v>4592</v>
      </c>
      <c r="I23" s="280">
        <v>421.05799999999999</v>
      </c>
      <c r="J23" s="281">
        <f t="shared" si="9"/>
        <v>28.210886000000002</v>
      </c>
      <c r="K23" s="280">
        <f t="shared" si="6"/>
        <v>449.26888600000001</v>
      </c>
      <c r="L23" s="288">
        <v>2233</v>
      </c>
      <c r="M23" s="289">
        <f t="shared" si="7"/>
        <v>2359</v>
      </c>
    </row>
    <row r="24" spans="1:13" hidden="1" x14ac:dyDescent="0.3">
      <c r="A24" s="284" t="s">
        <v>39</v>
      </c>
      <c r="B24" s="285"/>
      <c r="C24" s="286">
        <f t="shared" si="0"/>
        <v>437.71220899999997</v>
      </c>
      <c r="D24" s="286">
        <f t="shared" si="1"/>
        <v>3460.7530000000002</v>
      </c>
      <c r="E24" s="286">
        <f t="shared" si="2"/>
        <v>3979.866</v>
      </c>
      <c r="F24" s="286">
        <f t="shared" si="3"/>
        <v>4576.8459999999995</v>
      </c>
      <c r="G24" s="286">
        <f t="shared" si="4"/>
        <v>4577</v>
      </c>
      <c r="H24" s="287">
        <f t="shared" si="5"/>
        <v>4577</v>
      </c>
      <c r="I24" s="280">
        <v>410.22699999999998</v>
      </c>
      <c r="J24" s="281">
        <f t="shared" si="9"/>
        <v>27.485209000000001</v>
      </c>
      <c r="K24" s="280">
        <f t="shared" si="6"/>
        <v>437.71220899999997</v>
      </c>
      <c r="L24" s="288">
        <v>2224</v>
      </c>
      <c r="M24" s="289">
        <f t="shared" si="7"/>
        <v>2353</v>
      </c>
    </row>
    <row r="25" spans="1:13" hidden="1" x14ac:dyDescent="0.3">
      <c r="A25" s="290" t="s">
        <v>69</v>
      </c>
      <c r="B25" s="285"/>
      <c r="C25" s="286">
        <f t="shared" si="0"/>
        <v>190.302651</v>
      </c>
      <c r="D25" s="286">
        <f t="shared" si="1"/>
        <v>3213.3440000000001</v>
      </c>
      <c r="E25" s="286">
        <f t="shared" si="2"/>
        <v>3695.346</v>
      </c>
      <c r="F25" s="286">
        <f t="shared" si="3"/>
        <v>4249.6480000000001</v>
      </c>
      <c r="G25" s="286">
        <f t="shared" si="4"/>
        <v>4250</v>
      </c>
      <c r="H25" s="287">
        <f t="shared" si="5"/>
        <v>4250</v>
      </c>
      <c r="I25" s="280">
        <v>178.35300000000001</v>
      </c>
      <c r="J25" s="281">
        <f t="shared" si="9"/>
        <v>11.949651000000001</v>
      </c>
      <c r="K25" s="280">
        <f t="shared" si="6"/>
        <v>190.302651</v>
      </c>
      <c r="L25" s="288">
        <v>2036</v>
      </c>
      <c r="M25" s="289">
        <f t="shared" si="7"/>
        <v>2214</v>
      </c>
    </row>
    <row r="26" spans="1:13" hidden="1" x14ac:dyDescent="0.3">
      <c r="A26" s="290" t="s">
        <v>70</v>
      </c>
      <c r="B26" s="285"/>
      <c r="C26" s="286">
        <f t="shared" si="0"/>
        <v>437.71220899999997</v>
      </c>
      <c r="D26" s="286">
        <f t="shared" si="1"/>
        <v>3460.7530000000002</v>
      </c>
      <c r="E26" s="286">
        <f t="shared" si="2"/>
        <v>3979.866</v>
      </c>
      <c r="F26" s="286">
        <f>ROUND(E26+(E26*$F$8),3)</f>
        <v>4576.8459999999995</v>
      </c>
      <c r="G26" s="286">
        <f t="shared" si="4"/>
        <v>4577</v>
      </c>
      <c r="H26" s="287">
        <f t="shared" si="5"/>
        <v>4577</v>
      </c>
      <c r="I26" s="280">
        <v>410.22699999999998</v>
      </c>
      <c r="J26" s="281">
        <f t="shared" si="9"/>
        <v>27.485209000000001</v>
      </c>
      <c r="K26" s="280">
        <f t="shared" si="6"/>
        <v>437.71220899999997</v>
      </c>
      <c r="L26" s="288">
        <v>2224</v>
      </c>
      <c r="M26" s="289">
        <f t="shared" si="7"/>
        <v>2353</v>
      </c>
    </row>
    <row r="27" spans="1:13" x14ac:dyDescent="0.3">
      <c r="A27" s="284"/>
      <c r="B27" s="285"/>
      <c r="C27" s="291"/>
      <c r="D27" s="292"/>
      <c r="E27" s="293"/>
      <c r="F27" s="292"/>
      <c r="G27" s="292"/>
      <c r="H27" s="294"/>
      <c r="I27" s="280"/>
      <c r="J27" s="281"/>
      <c r="K27" s="280"/>
      <c r="L27" s="295"/>
      <c r="M27" s="296"/>
    </row>
    <row r="28" spans="1:13" x14ac:dyDescent="0.3">
      <c r="A28" s="297"/>
      <c r="B28" s="298"/>
      <c r="C28" s="299"/>
      <c r="D28" s="300"/>
      <c r="E28" s="301"/>
      <c r="F28" s="302"/>
      <c r="G28" s="302"/>
      <c r="H28" s="303"/>
      <c r="I28" s="280"/>
      <c r="J28" s="281"/>
      <c r="K28" s="280"/>
      <c r="L28" s="304"/>
      <c r="M28" s="305"/>
    </row>
    <row r="29" spans="1:13" hidden="1" x14ac:dyDescent="0.3">
      <c r="A29" s="284" t="s">
        <v>40</v>
      </c>
      <c r="B29" s="306">
        <f>B10</f>
        <v>3023.0411209999997</v>
      </c>
      <c r="C29" s="286">
        <f t="shared" ref="C29:C37" si="10">K29</f>
        <v>108.830799</v>
      </c>
      <c r="D29" s="286">
        <f t="shared" ref="D29:D37" si="11">ROUND(SUM($B$10,C29),3)</f>
        <v>3131.8719999999998</v>
      </c>
      <c r="E29" s="286">
        <f t="shared" ref="E29:E37" si="12">ROUND(D29+(D29*$E$8),3)</f>
        <v>3601.6529999999998</v>
      </c>
      <c r="F29" s="286">
        <f t="shared" ref="F29:F37" si="13">ROUND(E29+(E29*$F$8),3)</f>
        <v>4141.9009999999998</v>
      </c>
      <c r="G29" s="286">
        <f t="shared" ref="G29:G37" si="14">ROUND(F29,0)</f>
        <v>4142</v>
      </c>
      <c r="H29" s="287">
        <f t="shared" ref="H29:H37" si="15">IF(G29-L29=$H$10-$L$10,G29,IF(G29-L29&lt;$G$10-$L$10,G29+0,IF(G29-L29&gt;$G$10-$L$10,G29-0,FALSE)))</f>
        <v>4142</v>
      </c>
      <c r="I29" s="280">
        <v>101.997</v>
      </c>
      <c r="J29" s="281">
        <f t="shared" ref="J29:J37" si="16">I29*6.7%</f>
        <v>6.833799</v>
      </c>
      <c r="K29" s="280">
        <f t="shared" ref="K29:K37" si="17">I29+J29</f>
        <v>108.830799</v>
      </c>
      <c r="L29" s="288">
        <v>1974</v>
      </c>
      <c r="M29" s="289">
        <f t="shared" si="7"/>
        <v>2168</v>
      </c>
    </row>
    <row r="30" spans="1:13" hidden="1" x14ac:dyDescent="0.3">
      <c r="A30" s="284" t="s">
        <v>96</v>
      </c>
      <c r="B30" s="285"/>
      <c r="C30" s="286">
        <f t="shared" si="10"/>
        <v>139.55933199999998</v>
      </c>
      <c r="D30" s="286">
        <f t="shared" si="11"/>
        <v>3162.6</v>
      </c>
      <c r="E30" s="286">
        <f t="shared" si="12"/>
        <v>3636.99</v>
      </c>
      <c r="F30" s="286">
        <f t="shared" si="13"/>
        <v>4182.5389999999998</v>
      </c>
      <c r="G30" s="286">
        <f t="shared" si="14"/>
        <v>4183</v>
      </c>
      <c r="H30" s="287">
        <f t="shared" si="15"/>
        <v>4183</v>
      </c>
      <c r="I30" s="280">
        <v>130.79599999999999</v>
      </c>
      <c r="J30" s="281">
        <f t="shared" si="16"/>
        <v>8.7633320000000001</v>
      </c>
      <c r="K30" s="280">
        <f t="shared" si="17"/>
        <v>139.55933199999998</v>
      </c>
      <c r="L30" s="288">
        <v>1997</v>
      </c>
      <c r="M30" s="289">
        <f t="shared" si="7"/>
        <v>2186</v>
      </c>
    </row>
    <row r="31" spans="1:13" s="271" customFormat="1" x14ac:dyDescent="0.3">
      <c r="A31" s="284" t="s">
        <v>41</v>
      </c>
      <c r="B31" s="285"/>
      <c r="C31" s="286">
        <f t="shared" si="10"/>
        <v>122.272476</v>
      </c>
      <c r="D31" s="286">
        <f t="shared" si="11"/>
        <v>3145.3139999999999</v>
      </c>
      <c r="E31" s="286">
        <f t="shared" si="12"/>
        <v>3617.1109999999999</v>
      </c>
      <c r="F31" s="286">
        <f t="shared" si="13"/>
        <v>4159.6779999999999</v>
      </c>
      <c r="G31" s="286">
        <f t="shared" si="14"/>
        <v>4160</v>
      </c>
      <c r="H31" s="287">
        <f t="shared" si="15"/>
        <v>4160</v>
      </c>
      <c r="I31" s="280">
        <v>118.596</v>
      </c>
      <c r="J31" s="281">
        <f>I31*3.1%</f>
        <v>3.6764760000000001</v>
      </c>
      <c r="K31" s="280">
        <f t="shared" si="17"/>
        <v>122.272476</v>
      </c>
      <c r="L31" s="288">
        <v>1987</v>
      </c>
      <c r="M31" s="289">
        <f t="shared" si="7"/>
        <v>2173</v>
      </c>
    </row>
    <row r="32" spans="1:13" s="271" customFormat="1" x14ac:dyDescent="0.3">
      <c r="A32" s="284" t="s">
        <v>42</v>
      </c>
      <c r="B32" s="285"/>
      <c r="C32" s="286">
        <f t="shared" si="10"/>
        <v>138.639601</v>
      </c>
      <c r="D32" s="286">
        <f t="shared" si="11"/>
        <v>3161.681</v>
      </c>
      <c r="E32" s="286">
        <f t="shared" si="12"/>
        <v>3635.933</v>
      </c>
      <c r="F32" s="286">
        <f t="shared" si="13"/>
        <v>4181.3230000000003</v>
      </c>
      <c r="G32" s="286">
        <f t="shared" si="14"/>
        <v>4181</v>
      </c>
      <c r="H32" s="287">
        <f t="shared" si="15"/>
        <v>4181</v>
      </c>
      <c r="I32" s="280">
        <v>134.471</v>
      </c>
      <c r="J32" s="281">
        <f t="shared" ref="J32:J34" si="18">I32*3.1%</f>
        <v>4.1686009999999998</v>
      </c>
      <c r="K32" s="280">
        <f t="shared" si="17"/>
        <v>138.639601</v>
      </c>
      <c r="L32" s="288">
        <v>2000</v>
      </c>
      <c r="M32" s="289">
        <f t="shared" si="7"/>
        <v>2181</v>
      </c>
    </row>
    <row r="33" spans="1:13" s="271" customFormat="1" x14ac:dyDescent="0.3">
      <c r="A33" s="284" t="s">
        <v>43</v>
      </c>
      <c r="B33" s="285"/>
      <c r="C33" s="286">
        <f t="shared" si="10"/>
        <v>178.93108099999998</v>
      </c>
      <c r="D33" s="286">
        <f t="shared" si="11"/>
        <v>3201.9720000000002</v>
      </c>
      <c r="E33" s="286">
        <f t="shared" si="12"/>
        <v>3682.268</v>
      </c>
      <c r="F33" s="286">
        <f t="shared" si="13"/>
        <v>4234.6080000000002</v>
      </c>
      <c r="G33" s="286">
        <f t="shared" si="14"/>
        <v>4235</v>
      </c>
      <c r="H33" s="287">
        <f t="shared" si="15"/>
        <v>4235</v>
      </c>
      <c r="I33" s="280">
        <v>173.55099999999999</v>
      </c>
      <c r="J33" s="281">
        <f t="shared" si="18"/>
        <v>5.3800809999999997</v>
      </c>
      <c r="K33" s="280">
        <f t="shared" si="17"/>
        <v>178.93108099999998</v>
      </c>
      <c r="L33" s="288">
        <v>2032</v>
      </c>
      <c r="M33" s="289">
        <f t="shared" si="7"/>
        <v>2203</v>
      </c>
    </row>
    <row r="34" spans="1:13" s="271" customFormat="1" x14ac:dyDescent="0.3">
      <c r="A34" s="284" t="s">
        <v>44</v>
      </c>
      <c r="B34" s="285"/>
      <c r="C34" s="286">
        <f t="shared" si="10"/>
        <v>167.83236600000001</v>
      </c>
      <c r="D34" s="286">
        <f t="shared" si="11"/>
        <v>3190.873</v>
      </c>
      <c r="E34" s="286">
        <f t="shared" si="12"/>
        <v>3669.5039999999999</v>
      </c>
      <c r="F34" s="286">
        <f t="shared" si="13"/>
        <v>4219.93</v>
      </c>
      <c r="G34" s="286">
        <f t="shared" si="14"/>
        <v>4220</v>
      </c>
      <c r="H34" s="287">
        <f t="shared" si="15"/>
        <v>4220</v>
      </c>
      <c r="I34" s="280">
        <v>162.786</v>
      </c>
      <c r="J34" s="281">
        <f t="shared" si="18"/>
        <v>5.0463659999999999</v>
      </c>
      <c r="K34" s="280">
        <f t="shared" si="17"/>
        <v>167.83236600000001</v>
      </c>
      <c r="L34" s="288">
        <v>2023</v>
      </c>
      <c r="M34" s="289">
        <f t="shared" si="7"/>
        <v>2197</v>
      </c>
    </row>
    <row r="35" spans="1:13" hidden="1" x14ac:dyDescent="0.3">
      <c r="A35" s="2" t="s">
        <v>45</v>
      </c>
      <c r="B35" s="3"/>
      <c r="C35" s="154">
        <f t="shared" si="10"/>
        <v>205.05712700000001</v>
      </c>
      <c r="D35" s="154">
        <f t="shared" si="11"/>
        <v>3228.098</v>
      </c>
      <c r="E35" s="154">
        <f t="shared" si="12"/>
        <v>3712.3130000000001</v>
      </c>
      <c r="F35" s="154">
        <f t="shared" si="13"/>
        <v>4269.16</v>
      </c>
      <c r="G35" s="154">
        <f t="shared" si="14"/>
        <v>4269</v>
      </c>
      <c r="H35" s="209">
        <f t="shared" si="15"/>
        <v>4269</v>
      </c>
      <c r="I35" s="207">
        <v>192.18100000000001</v>
      </c>
      <c r="J35" s="70">
        <f t="shared" si="16"/>
        <v>12.876127000000002</v>
      </c>
      <c r="K35" s="207">
        <f t="shared" si="17"/>
        <v>205.05712700000001</v>
      </c>
      <c r="L35" s="183">
        <v>2047</v>
      </c>
      <c r="M35" s="174">
        <f t="shared" si="7"/>
        <v>2222</v>
      </c>
    </row>
    <row r="36" spans="1:13" hidden="1" x14ac:dyDescent="0.3">
      <c r="A36" s="2" t="s">
        <v>46</v>
      </c>
      <c r="B36" s="3"/>
      <c r="C36" s="154">
        <f t="shared" si="10"/>
        <v>223.542902</v>
      </c>
      <c r="D36" s="154">
        <f t="shared" si="11"/>
        <v>3246.5839999999998</v>
      </c>
      <c r="E36" s="154">
        <f t="shared" si="12"/>
        <v>3733.5720000000001</v>
      </c>
      <c r="F36" s="154">
        <f t="shared" si="13"/>
        <v>4293.6080000000002</v>
      </c>
      <c r="G36" s="154">
        <f t="shared" si="14"/>
        <v>4294</v>
      </c>
      <c r="H36" s="209">
        <f t="shared" si="15"/>
        <v>4294</v>
      </c>
      <c r="I36" s="207">
        <v>209.506</v>
      </c>
      <c r="J36" s="70">
        <f t="shared" si="16"/>
        <v>14.036902000000001</v>
      </c>
      <c r="K36" s="207">
        <f t="shared" si="17"/>
        <v>223.542902</v>
      </c>
      <c r="L36" s="183">
        <v>2061</v>
      </c>
      <c r="M36" s="174">
        <f t="shared" si="7"/>
        <v>2233</v>
      </c>
    </row>
    <row r="37" spans="1:13" hidden="1" x14ac:dyDescent="0.3">
      <c r="A37" s="2" t="s">
        <v>47</v>
      </c>
      <c r="B37" s="3"/>
      <c r="C37" s="154">
        <f t="shared" si="10"/>
        <v>241.42582199999998</v>
      </c>
      <c r="D37" s="154">
        <f t="shared" si="11"/>
        <v>3264.4670000000001</v>
      </c>
      <c r="E37" s="154">
        <f t="shared" si="12"/>
        <v>3754.1370000000002</v>
      </c>
      <c r="F37" s="154">
        <f t="shared" si="13"/>
        <v>4317.2579999999998</v>
      </c>
      <c r="G37" s="154">
        <f t="shared" si="14"/>
        <v>4317</v>
      </c>
      <c r="H37" s="209">
        <f t="shared" si="15"/>
        <v>4317</v>
      </c>
      <c r="I37" s="207">
        <v>226.26599999999999</v>
      </c>
      <c r="J37" s="70">
        <f t="shared" si="16"/>
        <v>15.159822</v>
      </c>
      <c r="K37" s="207">
        <f t="shared" si="17"/>
        <v>241.42582199999998</v>
      </c>
      <c r="L37" s="183">
        <v>2075</v>
      </c>
      <c r="M37" s="174">
        <f t="shared" si="7"/>
        <v>2242</v>
      </c>
    </row>
    <row r="38" spans="1:13" hidden="1" x14ac:dyDescent="0.3">
      <c r="A38" s="6"/>
      <c r="B38" s="42"/>
      <c r="C38" s="19"/>
      <c r="D38" s="54"/>
      <c r="E38" s="52"/>
      <c r="F38" s="52"/>
      <c r="G38" s="52"/>
      <c r="H38" s="212"/>
      <c r="I38" s="207"/>
      <c r="K38" s="207"/>
      <c r="L38" s="186"/>
      <c r="M38" s="177"/>
    </row>
    <row r="39" spans="1:13" hidden="1" x14ac:dyDescent="0.3">
      <c r="A39" s="2"/>
      <c r="B39" s="3"/>
      <c r="D39" s="131"/>
      <c r="E39" s="48"/>
      <c r="F39" s="48"/>
      <c r="G39" s="48"/>
      <c r="H39" s="210"/>
      <c r="I39" s="207"/>
      <c r="K39" s="207"/>
      <c r="L39" s="184"/>
      <c r="M39" s="175"/>
    </row>
    <row r="40" spans="1:13" hidden="1" x14ac:dyDescent="0.3">
      <c r="A40" s="2" t="s">
        <v>48</v>
      </c>
      <c r="B40" s="3"/>
      <c r="C40" s="154">
        <f t="shared" ref="C40:C60" si="19">K40</f>
        <v>163.63298600000002</v>
      </c>
      <c r="D40" s="154">
        <f t="shared" ref="D40:D60" si="20">ROUND(SUM($B$10,C40),3)</f>
        <v>3186.674</v>
      </c>
      <c r="E40" s="154">
        <f t="shared" ref="E40:E60" si="21">ROUND(D40+(D40*$E$8),3)</f>
        <v>3664.6750000000002</v>
      </c>
      <c r="F40" s="154">
        <f t="shared" ref="F40:F60" si="22">ROUND(E40+(E40*$F$8),3)</f>
        <v>4214.3760000000002</v>
      </c>
      <c r="G40" s="154">
        <f t="shared" ref="G40:G60" si="23">ROUND(F40,0)</f>
        <v>4214</v>
      </c>
      <c r="H40" s="209">
        <f t="shared" ref="H40:H60" si="24">IF(G40-L40=$H$10-$L$10,G40,IF(G40-L40&lt;$G$10-$L$10,G40+0,IF(G40-L40&gt;$G$10-$L$10,G40-0,FALSE)))</f>
        <v>4214</v>
      </c>
      <c r="I40" s="207">
        <v>153.358</v>
      </c>
      <c r="J40" s="70">
        <f t="shared" ref="J40:J60" si="25">I40*6.7%</f>
        <v>10.274986</v>
      </c>
      <c r="K40" s="207">
        <f t="shared" ref="K40:K60" si="26">I40+J40</f>
        <v>163.63298600000002</v>
      </c>
      <c r="L40" s="183">
        <v>2016</v>
      </c>
      <c r="M40" s="174">
        <f t="shared" si="7"/>
        <v>2198</v>
      </c>
    </row>
    <row r="41" spans="1:13" hidden="1" x14ac:dyDescent="0.3">
      <c r="A41" s="2" t="s">
        <v>49</v>
      </c>
      <c r="B41" s="3"/>
      <c r="C41" s="154">
        <f t="shared" si="19"/>
        <v>178.57632100000001</v>
      </c>
      <c r="D41" s="154">
        <f t="shared" si="20"/>
        <v>3201.6170000000002</v>
      </c>
      <c r="E41" s="154">
        <f t="shared" si="21"/>
        <v>3681.86</v>
      </c>
      <c r="F41" s="154">
        <f t="shared" si="22"/>
        <v>4234.1390000000001</v>
      </c>
      <c r="G41" s="154">
        <f t="shared" si="23"/>
        <v>4234</v>
      </c>
      <c r="H41" s="209">
        <f t="shared" si="24"/>
        <v>4234</v>
      </c>
      <c r="I41" s="207">
        <v>167.363</v>
      </c>
      <c r="J41" s="70">
        <f t="shared" si="25"/>
        <v>11.213321000000001</v>
      </c>
      <c r="K41" s="207">
        <f t="shared" si="26"/>
        <v>178.57632100000001</v>
      </c>
      <c r="L41" s="183">
        <v>2027</v>
      </c>
      <c r="M41" s="174">
        <f t="shared" si="7"/>
        <v>2207</v>
      </c>
    </row>
    <row r="42" spans="1:13" hidden="1" x14ac:dyDescent="0.3">
      <c r="A42" s="2" t="s">
        <v>50</v>
      </c>
      <c r="B42" s="3"/>
      <c r="C42" s="154">
        <f t="shared" si="19"/>
        <v>219.088177</v>
      </c>
      <c r="D42" s="154">
        <f t="shared" si="20"/>
        <v>3242.1289999999999</v>
      </c>
      <c r="E42" s="154">
        <f t="shared" si="21"/>
        <v>3728.4479999999999</v>
      </c>
      <c r="F42" s="154">
        <f t="shared" si="22"/>
        <v>4287.7150000000001</v>
      </c>
      <c r="G42" s="154">
        <f t="shared" si="23"/>
        <v>4288</v>
      </c>
      <c r="H42" s="209">
        <f t="shared" si="24"/>
        <v>4288</v>
      </c>
      <c r="I42" s="207">
        <v>205.33099999999999</v>
      </c>
      <c r="J42" s="70">
        <f t="shared" si="25"/>
        <v>13.757177</v>
      </c>
      <c r="K42" s="207">
        <f t="shared" si="26"/>
        <v>219.088177</v>
      </c>
      <c r="L42" s="183">
        <v>2058</v>
      </c>
      <c r="M42" s="174">
        <f t="shared" si="7"/>
        <v>2230</v>
      </c>
    </row>
    <row r="43" spans="1:13" hidden="1" x14ac:dyDescent="0.3">
      <c r="A43" s="2" t="s">
        <v>51</v>
      </c>
      <c r="B43" s="3"/>
      <c r="C43" s="154">
        <f t="shared" si="19"/>
        <v>266.89191099999999</v>
      </c>
      <c r="D43" s="154">
        <f t="shared" si="20"/>
        <v>3289.933</v>
      </c>
      <c r="E43" s="154">
        <f t="shared" si="21"/>
        <v>3783.4229999999998</v>
      </c>
      <c r="F43" s="154">
        <f t="shared" si="22"/>
        <v>4350.9359999999997</v>
      </c>
      <c r="G43" s="154">
        <f t="shared" si="23"/>
        <v>4351</v>
      </c>
      <c r="H43" s="209">
        <f t="shared" si="24"/>
        <v>4351</v>
      </c>
      <c r="I43" s="207">
        <v>250.13300000000001</v>
      </c>
      <c r="J43" s="70">
        <f t="shared" si="25"/>
        <v>16.758911000000001</v>
      </c>
      <c r="K43" s="207">
        <f t="shared" si="26"/>
        <v>266.89191099999999</v>
      </c>
      <c r="L43" s="183">
        <v>2094</v>
      </c>
      <c r="M43" s="178">
        <f t="shared" si="7"/>
        <v>2257</v>
      </c>
    </row>
    <row r="44" spans="1:13" hidden="1" x14ac:dyDescent="0.3">
      <c r="A44" s="7" t="s">
        <v>52</v>
      </c>
      <c r="B44" s="16" t="s">
        <v>53</v>
      </c>
      <c r="C44" s="228">
        <f t="shared" si="19"/>
        <v>302.57452499999999</v>
      </c>
      <c r="D44" s="155">
        <f t="shared" si="20"/>
        <v>3325.616</v>
      </c>
      <c r="E44" s="155">
        <f t="shared" si="21"/>
        <v>3824.4580000000001</v>
      </c>
      <c r="F44" s="155">
        <f t="shared" si="22"/>
        <v>4398.1270000000004</v>
      </c>
      <c r="G44" s="155">
        <f t="shared" si="23"/>
        <v>4398</v>
      </c>
      <c r="H44" s="213">
        <f t="shared" si="24"/>
        <v>4398</v>
      </c>
      <c r="I44" s="207">
        <v>283.57499999999999</v>
      </c>
      <c r="J44" s="70">
        <f t="shared" si="25"/>
        <v>18.999525000000002</v>
      </c>
      <c r="K44" s="207">
        <f t="shared" si="26"/>
        <v>302.57452499999999</v>
      </c>
      <c r="L44" s="182">
        <v>2121</v>
      </c>
      <c r="M44" s="179">
        <f t="shared" si="7"/>
        <v>2277</v>
      </c>
    </row>
    <row r="45" spans="1:13" hidden="1" x14ac:dyDescent="0.3">
      <c r="A45" s="2" t="s">
        <v>54</v>
      </c>
      <c r="B45" s="3"/>
      <c r="C45" s="154">
        <f t="shared" si="19"/>
        <v>345.20117499999998</v>
      </c>
      <c r="D45" s="154">
        <f t="shared" si="20"/>
        <v>3368.2420000000002</v>
      </c>
      <c r="E45" s="154">
        <f t="shared" si="21"/>
        <v>3873.4780000000001</v>
      </c>
      <c r="F45" s="154">
        <f t="shared" si="22"/>
        <v>4454.5</v>
      </c>
      <c r="G45" s="154">
        <f t="shared" si="23"/>
        <v>4455</v>
      </c>
      <c r="H45" s="209">
        <f t="shared" si="24"/>
        <v>4455</v>
      </c>
      <c r="I45" s="207">
        <v>323.52499999999998</v>
      </c>
      <c r="J45" s="70">
        <f t="shared" si="25"/>
        <v>21.676175000000001</v>
      </c>
      <c r="K45" s="207">
        <f t="shared" si="26"/>
        <v>345.20117499999998</v>
      </c>
      <c r="L45" s="183">
        <v>2154</v>
      </c>
      <c r="M45" s="174">
        <f t="shared" si="7"/>
        <v>2301</v>
      </c>
    </row>
    <row r="46" spans="1:13" hidden="1" x14ac:dyDescent="0.3">
      <c r="A46" s="2" t="s">
        <v>55</v>
      </c>
      <c r="B46" s="3"/>
      <c r="C46" s="154">
        <f t="shared" si="19"/>
        <v>377.45978600000001</v>
      </c>
      <c r="D46" s="154">
        <f t="shared" si="20"/>
        <v>3400.5010000000002</v>
      </c>
      <c r="E46" s="154">
        <f t="shared" si="21"/>
        <v>3910.576</v>
      </c>
      <c r="F46" s="154">
        <f t="shared" si="22"/>
        <v>4497.1620000000003</v>
      </c>
      <c r="G46" s="154">
        <f t="shared" si="23"/>
        <v>4497</v>
      </c>
      <c r="H46" s="209">
        <f t="shared" si="24"/>
        <v>4497</v>
      </c>
      <c r="I46" s="207">
        <v>353.75799999999998</v>
      </c>
      <c r="J46" s="70">
        <f t="shared" si="25"/>
        <v>23.701785999999998</v>
      </c>
      <c r="K46" s="207">
        <f t="shared" si="26"/>
        <v>377.45978600000001</v>
      </c>
      <c r="L46" s="183">
        <v>2179</v>
      </c>
      <c r="M46" s="174">
        <f t="shared" si="7"/>
        <v>2318</v>
      </c>
    </row>
    <row r="47" spans="1:13" hidden="1" x14ac:dyDescent="0.3">
      <c r="A47" s="2" t="s">
        <v>56</v>
      </c>
      <c r="B47" s="3"/>
      <c r="C47" s="154">
        <f t="shared" si="19"/>
        <v>439.67335500000002</v>
      </c>
      <c r="D47" s="154">
        <f t="shared" si="20"/>
        <v>3462.7139999999999</v>
      </c>
      <c r="E47" s="154">
        <f t="shared" si="21"/>
        <v>3982.1210000000001</v>
      </c>
      <c r="F47" s="154">
        <f t="shared" si="22"/>
        <v>4579.4390000000003</v>
      </c>
      <c r="G47" s="154">
        <f t="shared" si="23"/>
        <v>4579</v>
      </c>
      <c r="H47" s="209">
        <f t="shared" si="24"/>
        <v>4579</v>
      </c>
      <c r="I47" s="207">
        <v>412.065</v>
      </c>
      <c r="J47" s="70">
        <f t="shared" si="25"/>
        <v>27.608355000000003</v>
      </c>
      <c r="K47" s="207">
        <f t="shared" si="26"/>
        <v>439.67335500000002</v>
      </c>
      <c r="L47" s="183">
        <v>2226</v>
      </c>
      <c r="M47" s="174">
        <f t="shared" si="7"/>
        <v>2353</v>
      </c>
    </row>
    <row r="48" spans="1:13" hidden="1" x14ac:dyDescent="0.3">
      <c r="A48" s="2" t="s">
        <v>57</v>
      </c>
      <c r="B48" s="3"/>
      <c r="C48" s="154">
        <f t="shared" si="19"/>
        <v>464.36586899999998</v>
      </c>
      <c r="D48" s="154">
        <f t="shared" si="20"/>
        <v>3487.4070000000002</v>
      </c>
      <c r="E48" s="154">
        <f t="shared" si="21"/>
        <v>4010.518</v>
      </c>
      <c r="F48" s="154">
        <f t="shared" si="22"/>
        <v>4612.0959999999995</v>
      </c>
      <c r="G48" s="154">
        <f t="shared" si="23"/>
        <v>4612</v>
      </c>
      <c r="H48" s="209">
        <f t="shared" si="24"/>
        <v>4612</v>
      </c>
      <c r="I48" s="207">
        <v>435.20699999999999</v>
      </c>
      <c r="J48" s="70">
        <f t="shared" si="25"/>
        <v>29.158869000000003</v>
      </c>
      <c r="K48" s="207">
        <f t="shared" si="26"/>
        <v>464.36586899999998</v>
      </c>
      <c r="L48" s="183">
        <v>2245</v>
      </c>
      <c r="M48" s="174">
        <f t="shared" si="7"/>
        <v>2367</v>
      </c>
    </row>
    <row r="49" spans="1:13" hidden="1" x14ac:dyDescent="0.3">
      <c r="A49" s="2" t="s">
        <v>58</v>
      </c>
      <c r="B49" s="3"/>
      <c r="C49" s="154">
        <f t="shared" si="19"/>
        <v>500.57984899999997</v>
      </c>
      <c r="D49" s="154">
        <f t="shared" si="20"/>
        <v>3523.6210000000001</v>
      </c>
      <c r="E49" s="154">
        <f t="shared" si="21"/>
        <v>4052.1640000000002</v>
      </c>
      <c r="F49" s="154">
        <f t="shared" si="22"/>
        <v>4659.9889999999996</v>
      </c>
      <c r="G49" s="154">
        <f t="shared" si="23"/>
        <v>4660</v>
      </c>
      <c r="H49" s="209">
        <f t="shared" si="24"/>
        <v>4660</v>
      </c>
      <c r="I49" s="207">
        <v>469.14699999999999</v>
      </c>
      <c r="J49" s="70">
        <f t="shared" si="25"/>
        <v>31.432849000000001</v>
      </c>
      <c r="K49" s="207">
        <f t="shared" si="26"/>
        <v>500.57984899999997</v>
      </c>
      <c r="L49" s="183">
        <v>2272</v>
      </c>
      <c r="M49" s="174">
        <f t="shared" si="7"/>
        <v>2388</v>
      </c>
    </row>
    <row r="50" spans="1:13" hidden="1" x14ac:dyDescent="0.3">
      <c r="A50" s="2" t="s">
        <v>59</v>
      </c>
      <c r="B50" s="3"/>
      <c r="C50" s="154">
        <f t="shared" si="19"/>
        <v>474.33911799999998</v>
      </c>
      <c r="D50" s="154">
        <f t="shared" si="20"/>
        <v>3497.38</v>
      </c>
      <c r="E50" s="154">
        <f t="shared" si="21"/>
        <v>4021.9870000000001</v>
      </c>
      <c r="F50" s="154">
        <f t="shared" si="22"/>
        <v>4625.2849999999999</v>
      </c>
      <c r="G50" s="154">
        <f t="shared" si="23"/>
        <v>4625</v>
      </c>
      <c r="H50" s="209">
        <f t="shared" si="24"/>
        <v>4625</v>
      </c>
      <c r="I50" s="207">
        <v>444.55399999999997</v>
      </c>
      <c r="J50" s="70">
        <f t="shared" si="25"/>
        <v>29.785118000000001</v>
      </c>
      <c r="K50" s="207">
        <f t="shared" si="26"/>
        <v>474.33911799999998</v>
      </c>
      <c r="L50" s="183">
        <v>2252</v>
      </c>
      <c r="M50" s="174">
        <f t="shared" si="7"/>
        <v>2373</v>
      </c>
    </row>
    <row r="51" spans="1:13" hidden="1" x14ac:dyDescent="0.3">
      <c r="A51" s="2" t="s">
        <v>60</v>
      </c>
      <c r="B51" s="3"/>
      <c r="C51" s="154">
        <f t="shared" si="19"/>
        <v>455.04562399999998</v>
      </c>
      <c r="D51" s="154">
        <f t="shared" si="20"/>
        <v>3478.087</v>
      </c>
      <c r="E51" s="154">
        <f t="shared" si="21"/>
        <v>3999.8</v>
      </c>
      <c r="F51" s="154">
        <f t="shared" si="22"/>
        <v>4599.7700000000004</v>
      </c>
      <c r="G51" s="154">
        <f t="shared" si="23"/>
        <v>4600</v>
      </c>
      <c r="H51" s="209">
        <f t="shared" si="24"/>
        <v>4600</v>
      </c>
      <c r="I51" s="207">
        <v>426.47199999999998</v>
      </c>
      <c r="J51" s="70">
        <f t="shared" si="25"/>
        <v>28.573623999999999</v>
      </c>
      <c r="K51" s="207">
        <f t="shared" si="26"/>
        <v>455.04562399999998</v>
      </c>
      <c r="L51" s="183">
        <v>2238</v>
      </c>
      <c r="M51" s="174">
        <f t="shared" si="7"/>
        <v>2362</v>
      </c>
    </row>
    <row r="52" spans="1:13" hidden="1" x14ac:dyDescent="0.3">
      <c r="A52" s="2" t="s">
        <v>61</v>
      </c>
      <c r="B52" s="3"/>
      <c r="C52" s="154">
        <f t="shared" si="19"/>
        <v>534.45496500000002</v>
      </c>
      <c r="D52" s="154">
        <f t="shared" si="20"/>
        <v>3557.4960000000001</v>
      </c>
      <c r="E52" s="154">
        <f t="shared" si="21"/>
        <v>4091.12</v>
      </c>
      <c r="F52" s="154">
        <f t="shared" si="22"/>
        <v>4704.7879999999996</v>
      </c>
      <c r="G52" s="154">
        <f t="shared" si="23"/>
        <v>4705</v>
      </c>
      <c r="H52" s="209">
        <f t="shared" si="24"/>
        <v>4705</v>
      </c>
      <c r="I52" s="207">
        <v>500.89499999999998</v>
      </c>
      <c r="J52" s="70">
        <f t="shared" si="25"/>
        <v>33.559964999999998</v>
      </c>
      <c r="K52" s="207">
        <f t="shared" si="26"/>
        <v>534.45496500000002</v>
      </c>
      <c r="L52" s="183">
        <v>2298</v>
      </c>
      <c r="M52" s="174">
        <f t="shared" si="7"/>
        <v>2407</v>
      </c>
    </row>
    <row r="53" spans="1:13" hidden="1" x14ac:dyDescent="0.3">
      <c r="A53" s="2" t="s">
        <v>71</v>
      </c>
      <c r="B53" s="3"/>
      <c r="C53" s="154">
        <f t="shared" si="19"/>
        <v>219.088177</v>
      </c>
      <c r="D53" s="154">
        <f t="shared" si="20"/>
        <v>3242.1289999999999</v>
      </c>
      <c r="E53" s="154">
        <f t="shared" si="21"/>
        <v>3728.4479999999999</v>
      </c>
      <c r="F53" s="154">
        <f t="shared" si="22"/>
        <v>4287.7150000000001</v>
      </c>
      <c r="G53" s="154">
        <f t="shared" si="23"/>
        <v>4288</v>
      </c>
      <c r="H53" s="209">
        <f t="shared" si="24"/>
        <v>4288</v>
      </c>
      <c r="I53" s="207">
        <v>205.33099999999999</v>
      </c>
      <c r="J53" s="70">
        <f t="shared" si="25"/>
        <v>13.757177</v>
      </c>
      <c r="K53" s="207">
        <f t="shared" si="26"/>
        <v>219.088177</v>
      </c>
      <c r="L53" s="183">
        <v>2058</v>
      </c>
      <c r="M53" s="174">
        <f t="shared" si="7"/>
        <v>2230</v>
      </c>
    </row>
    <row r="54" spans="1:13" hidden="1" x14ac:dyDescent="0.3">
      <c r="A54" s="5" t="s">
        <v>72</v>
      </c>
      <c r="B54" s="3"/>
      <c r="C54" s="154">
        <f t="shared" si="19"/>
        <v>266.89191099999999</v>
      </c>
      <c r="D54" s="154">
        <f t="shared" si="20"/>
        <v>3289.933</v>
      </c>
      <c r="E54" s="154">
        <f t="shared" si="21"/>
        <v>3783.4229999999998</v>
      </c>
      <c r="F54" s="154">
        <f t="shared" si="22"/>
        <v>4350.9359999999997</v>
      </c>
      <c r="G54" s="154">
        <f t="shared" si="23"/>
        <v>4351</v>
      </c>
      <c r="H54" s="209">
        <f t="shared" si="24"/>
        <v>4351</v>
      </c>
      <c r="I54" s="207">
        <v>250.13300000000001</v>
      </c>
      <c r="J54" s="70">
        <f t="shared" si="25"/>
        <v>16.758911000000001</v>
      </c>
      <c r="K54" s="207">
        <f t="shared" si="26"/>
        <v>266.89191099999999</v>
      </c>
      <c r="L54" s="183">
        <v>2094</v>
      </c>
      <c r="M54" s="178">
        <f t="shared" si="7"/>
        <v>2257</v>
      </c>
    </row>
    <row r="55" spans="1:13" hidden="1" x14ac:dyDescent="0.3">
      <c r="A55" s="5" t="s">
        <v>73</v>
      </c>
      <c r="B55" s="3"/>
      <c r="C55" s="154">
        <f t="shared" si="19"/>
        <v>345.20117499999998</v>
      </c>
      <c r="D55" s="154">
        <f t="shared" si="20"/>
        <v>3368.2420000000002</v>
      </c>
      <c r="E55" s="154">
        <f t="shared" si="21"/>
        <v>3873.4780000000001</v>
      </c>
      <c r="F55" s="154">
        <f t="shared" si="22"/>
        <v>4454.5</v>
      </c>
      <c r="G55" s="154">
        <f t="shared" si="23"/>
        <v>4455</v>
      </c>
      <c r="H55" s="209">
        <f t="shared" si="24"/>
        <v>4455</v>
      </c>
      <c r="I55" s="207">
        <v>323.52499999999998</v>
      </c>
      <c r="J55" s="70">
        <f t="shared" si="25"/>
        <v>21.676175000000001</v>
      </c>
      <c r="K55" s="207">
        <f t="shared" si="26"/>
        <v>345.20117499999998</v>
      </c>
      <c r="L55" s="183">
        <v>2154</v>
      </c>
      <c r="M55" s="174">
        <f t="shared" si="7"/>
        <v>2301</v>
      </c>
    </row>
    <row r="56" spans="1:13" hidden="1" x14ac:dyDescent="0.3">
      <c r="A56" s="5" t="s">
        <v>74</v>
      </c>
      <c r="B56" s="3"/>
      <c r="C56" s="154">
        <f t="shared" si="19"/>
        <v>377.45978600000001</v>
      </c>
      <c r="D56" s="154">
        <f t="shared" si="20"/>
        <v>3400.5010000000002</v>
      </c>
      <c r="E56" s="154">
        <f t="shared" si="21"/>
        <v>3910.576</v>
      </c>
      <c r="F56" s="154">
        <f t="shared" si="22"/>
        <v>4497.1620000000003</v>
      </c>
      <c r="G56" s="154">
        <f t="shared" si="23"/>
        <v>4497</v>
      </c>
      <c r="H56" s="209">
        <f t="shared" si="24"/>
        <v>4497</v>
      </c>
      <c r="I56" s="207">
        <v>353.75799999999998</v>
      </c>
      <c r="J56" s="70">
        <f t="shared" si="25"/>
        <v>23.701785999999998</v>
      </c>
      <c r="K56" s="207">
        <f t="shared" si="26"/>
        <v>377.45978600000001</v>
      </c>
      <c r="L56" s="183">
        <v>2179</v>
      </c>
      <c r="M56" s="174">
        <f t="shared" si="7"/>
        <v>2318</v>
      </c>
    </row>
    <row r="57" spans="1:13" hidden="1" x14ac:dyDescent="0.3">
      <c r="A57" s="5" t="s">
        <v>75</v>
      </c>
      <c r="B57" s="3"/>
      <c r="C57" s="154">
        <f t="shared" si="19"/>
        <v>439.67335500000002</v>
      </c>
      <c r="D57" s="154">
        <f t="shared" si="20"/>
        <v>3462.7139999999999</v>
      </c>
      <c r="E57" s="154">
        <f t="shared" si="21"/>
        <v>3982.1210000000001</v>
      </c>
      <c r="F57" s="154">
        <f t="shared" si="22"/>
        <v>4579.4390000000003</v>
      </c>
      <c r="G57" s="154">
        <f t="shared" si="23"/>
        <v>4579</v>
      </c>
      <c r="H57" s="209">
        <f t="shared" si="24"/>
        <v>4579</v>
      </c>
      <c r="I57" s="207">
        <v>412.065</v>
      </c>
      <c r="J57" s="70">
        <f t="shared" si="25"/>
        <v>27.608355000000003</v>
      </c>
      <c r="K57" s="207">
        <f t="shared" si="26"/>
        <v>439.67335500000002</v>
      </c>
      <c r="L57" s="183">
        <v>2226</v>
      </c>
      <c r="M57" s="174">
        <f t="shared" si="7"/>
        <v>2353</v>
      </c>
    </row>
    <row r="58" spans="1:13" hidden="1" x14ac:dyDescent="0.3">
      <c r="A58" s="5" t="s">
        <v>76</v>
      </c>
      <c r="B58" s="3"/>
      <c r="C58" s="154">
        <f t="shared" si="19"/>
        <v>464.36586899999998</v>
      </c>
      <c r="D58" s="154">
        <f t="shared" si="20"/>
        <v>3487.4070000000002</v>
      </c>
      <c r="E58" s="154">
        <f t="shared" si="21"/>
        <v>4010.518</v>
      </c>
      <c r="F58" s="154">
        <f t="shared" si="22"/>
        <v>4612.0959999999995</v>
      </c>
      <c r="G58" s="154">
        <f t="shared" si="23"/>
        <v>4612</v>
      </c>
      <c r="H58" s="209">
        <f t="shared" si="24"/>
        <v>4612</v>
      </c>
      <c r="I58" s="207">
        <v>435.20699999999999</v>
      </c>
      <c r="J58" s="70">
        <f t="shared" si="25"/>
        <v>29.158869000000003</v>
      </c>
      <c r="K58" s="207">
        <f t="shared" si="26"/>
        <v>464.36586899999998</v>
      </c>
      <c r="L58" s="183">
        <v>2245</v>
      </c>
      <c r="M58" s="174">
        <f t="shared" si="7"/>
        <v>2367</v>
      </c>
    </row>
    <row r="59" spans="1:13" hidden="1" x14ac:dyDescent="0.3">
      <c r="A59" s="5" t="s">
        <v>77</v>
      </c>
      <c r="B59" s="3"/>
      <c r="C59" s="154">
        <f t="shared" si="19"/>
        <v>500.57984899999997</v>
      </c>
      <c r="D59" s="154">
        <f t="shared" si="20"/>
        <v>3523.6210000000001</v>
      </c>
      <c r="E59" s="154">
        <f t="shared" si="21"/>
        <v>4052.1640000000002</v>
      </c>
      <c r="F59" s="154">
        <f t="shared" si="22"/>
        <v>4659.9889999999996</v>
      </c>
      <c r="G59" s="154">
        <f t="shared" si="23"/>
        <v>4660</v>
      </c>
      <c r="H59" s="209">
        <f t="shared" si="24"/>
        <v>4660</v>
      </c>
      <c r="I59" s="207">
        <v>469.14699999999999</v>
      </c>
      <c r="J59" s="70">
        <f t="shared" si="25"/>
        <v>31.432849000000001</v>
      </c>
      <c r="K59" s="207">
        <f t="shared" si="26"/>
        <v>500.57984899999997</v>
      </c>
      <c r="L59" s="183">
        <v>2272</v>
      </c>
      <c r="M59" s="174">
        <f t="shared" si="7"/>
        <v>2388</v>
      </c>
    </row>
    <row r="60" spans="1:13" hidden="1" x14ac:dyDescent="0.3">
      <c r="A60" s="5" t="s">
        <v>78</v>
      </c>
      <c r="B60" s="3"/>
      <c r="C60" s="154">
        <f t="shared" si="19"/>
        <v>534.45496500000002</v>
      </c>
      <c r="D60" s="154">
        <f t="shared" si="20"/>
        <v>3557.4960000000001</v>
      </c>
      <c r="E60" s="154">
        <f t="shared" si="21"/>
        <v>4091.12</v>
      </c>
      <c r="F60" s="154">
        <f t="shared" si="22"/>
        <v>4704.7879999999996</v>
      </c>
      <c r="G60" s="154">
        <f t="shared" si="23"/>
        <v>4705</v>
      </c>
      <c r="H60" s="209">
        <f t="shared" si="24"/>
        <v>4705</v>
      </c>
      <c r="I60" s="207">
        <v>500.89499999999998</v>
      </c>
      <c r="J60" s="70">
        <f t="shared" si="25"/>
        <v>33.559964999999998</v>
      </c>
      <c r="K60" s="207">
        <f t="shared" si="26"/>
        <v>534.45496500000002</v>
      </c>
      <c r="L60" s="183">
        <v>2298</v>
      </c>
      <c r="M60" s="174">
        <f t="shared" si="7"/>
        <v>2407</v>
      </c>
    </row>
    <row r="61" spans="1:13" hidden="1" x14ac:dyDescent="0.3">
      <c r="A61" s="8"/>
      <c r="B61" s="42"/>
      <c r="C61" s="120"/>
      <c r="D61" s="54"/>
      <c r="E61" s="52"/>
      <c r="F61" s="52"/>
      <c r="G61" s="52"/>
      <c r="H61" s="212"/>
      <c r="I61" s="207"/>
      <c r="K61" s="207"/>
      <c r="L61" s="186"/>
      <c r="M61" s="177"/>
    </row>
    <row r="62" spans="1:13" hidden="1" x14ac:dyDescent="0.3">
      <c r="A62" s="5"/>
      <c r="B62" s="3"/>
      <c r="D62" s="47"/>
      <c r="E62" s="48"/>
      <c r="F62" s="48"/>
      <c r="G62" s="48"/>
      <c r="H62" s="210"/>
      <c r="I62" s="207"/>
      <c r="K62" s="207"/>
      <c r="L62" s="184"/>
      <c r="M62" s="175"/>
    </row>
    <row r="63" spans="1:13" hidden="1" x14ac:dyDescent="0.3">
      <c r="A63" s="2" t="s">
        <v>62</v>
      </c>
      <c r="B63" s="152">
        <f>B10</f>
        <v>3023.0411209999997</v>
      </c>
      <c r="C63" s="154">
        <f t="shared" ref="C63:C69" si="27">K63</f>
        <v>252.155574</v>
      </c>
      <c r="D63" s="154">
        <f t="shared" ref="D63:D69" si="28">ROUND(SUM($B$10,C63),3)</f>
        <v>3275.1970000000001</v>
      </c>
      <c r="E63" s="154">
        <f t="shared" ref="E63:E69" si="29">ROUND(D63+(D63*$E$8),3)</f>
        <v>3766.4769999999999</v>
      </c>
      <c r="F63" s="154">
        <f t="shared" ref="F63:F69" si="30">ROUND(E63+(E63*$F$8),3)</f>
        <v>4331.4489999999996</v>
      </c>
      <c r="G63" s="154">
        <f t="shared" ref="G63:G69" si="31">ROUND(F63,0)</f>
        <v>4331</v>
      </c>
      <c r="H63" s="209">
        <f t="shared" ref="H63:H69" si="32">IF(G63-L63=$H$10-$L$10,G63,IF(G63-L63&lt;$G$10-$L$10,G63+0,IF(G63-L63&gt;$G$10-$L$10,G63-0,FALSE)))</f>
        <v>4331</v>
      </c>
      <c r="I63" s="207">
        <v>236.322</v>
      </c>
      <c r="J63" s="70">
        <f t="shared" ref="J63:J69" si="33">I63*6.7%</f>
        <v>15.833574</v>
      </c>
      <c r="K63" s="207">
        <f t="shared" ref="K63:K69" si="34">I63+J63</f>
        <v>252.155574</v>
      </c>
      <c r="L63" s="183">
        <v>2083</v>
      </c>
      <c r="M63" s="174">
        <f t="shared" si="7"/>
        <v>2248</v>
      </c>
    </row>
    <row r="64" spans="1:13" hidden="1" x14ac:dyDescent="0.3">
      <c r="A64" s="2" t="s">
        <v>63</v>
      </c>
      <c r="B64" s="3"/>
      <c r="C64" s="154">
        <f t="shared" si="27"/>
        <v>308.45369499999998</v>
      </c>
      <c r="D64" s="154">
        <f t="shared" si="28"/>
        <v>3331.4949999999999</v>
      </c>
      <c r="E64" s="154">
        <f t="shared" si="29"/>
        <v>3831.2190000000001</v>
      </c>
      <c r="F64" s="154">
        <f t="shared" si="30"/>
        <v>4405.902</v>
      </c>
      <c r="G64" s="154">
        <f t="shared" si="31"/>
        <v>4406</v>
      </c>
      <c r="H64" s="209">
        <f t="shared" si="32"/>
        <v>4406</v>
      </c>
      <c r="I64" s="207">
        <v>289.08499999999998</v>
      </c>
      <c r="J64" s="70">
        <f t="shared" si="33"/>
        <v>19.368694999999999</v>
      </c>
      <c r="K64" s="207">
        <f t="shared" si="34"/>
        <v>308.45369499999998</v>
      </c>
      <c r="L64" s="183">
        <v>2126</v>
      </c>
      <c r="M64" s="174">
        <f t="shared" si="7"/>
        <v>2280</v>
      </c>
    </row>
    <row r="65" spans="1:13" hidden="1" x14ac:dyDescent="0.3">
      <c r="A65" s="2" t="s">
        <v>64</v>
      </c>
      <c r="B65" s="3"/>
      <c r="C65" s="154">
        <f t="shared" si="27"/>
        <v>350.01547899999997</v>
      </c>
      <c r="D65" s="154">
        <f t="shared" si="28"/>
        <v>3373.0569999999998</v>
      </c>
      <c r="E65" s="154">
        <f t="shared" si="29"/>
        <v>3879.0160000000001</v>
      </c>
      <c r="F65" s="154">
        <f t="shared" si="30"/>
        <v>4460.8680000000004</v>
      </c>
      <c r="G65" s="154">
        <f t="shared" si="31"/>
        <v>4461</v>
      </c>
      <c r="H65" s="209">
        <f t="shared" si="32"/>
        <v>4461</v>
      </c>
      <c r="I65" s="207">
        <v>328.03699999999998</v>
      </c>
      <c r="J65" s="70">
        <f t="shared" si="33"/>
        <v>21.978479</v>
      </c>
      <c r="K65" s="207">
        <f t="shared" si="34"/>
        <v>350.01547899999997</v>
      </c>
      <c r="L65" s="183">
        <v>2158</v>
      </c>
      <c r="M65" s="174">
        <f t="shared" si="7"/>
        <v>2303</v>
      </c>
    </row>
    <row r="66" spans="1:13" hidden="1" x14ac:dyDescent="0.3">
      <c r="A66" s="2" t="s">
        <v>65</v>
      </c>
      <c r="B66" s="3"/>
      <c r="C66" s="154">
        <f t="shared" si="27"/>
        <v>344.16938599999997</v>
      </c>
      <c r="D66" s="154">
        <f t="shared" si="28"/>
        <v>3367.2109999999998</v>
      </c>
      <c r="E66" s="154">
        <f t="shared" si="29"/>
        <v>3872.2930000000001</v>
      </c>
      <c r="F66" s="154">
        <f t="shared" si="30"/>
        <v>4453.1369999999997</v>
      </c>
      <c r="G66" s="154">
        <f t="shared" si="31"/>
        <v>4453</v>
      </c>
      <c r="H66" s="209">
        <f t="shared" si="32"/>
        <v>4453</v>
      </c>
      <c r="I66" s="207">
        <v>322.55799999999999</v>
      </c>
      <c r="J66" s="70">
        <f t="shared" si="33"/>
        <v>21.611386</v>
      </c>
      <c r="K66" s="207">
        <f t="shared" si="34"/>
        <v>344.16938599999997</v>
      </c>
      <c r="L66" s="183">
        <v>2153</v>
      </c>
      <c r="M66" s="174">
        <f t="shared" si="7"/>
        <v>2300</v>
      </c>
    </row>
    <row r="67" spans="1:13" hidden="1" x14ac:dyDescent="0.3">
      <c r="A67" s="2" t="s">
        <v>66</v>
      </c>
      <c r="B67" s="3"/>
      <c r="C67" s="154">
        <f t="shared" si="27"/>
        <v>362.138733</v>
      </c>
      <c r="D67" s="154">
        <f t="shared" si="28"/>
        <v>3385.18</v>
      </c>
      <c r="E67" s="154">
        <f t="shared" si="29"/>
        <v>3892.9569999999999</v>
      </c>
      <c r="F67" s="154">
        <f t="shared" si="30"/>
        <v>4476.9009999999998</v>
      </c>
      <c r="G67" s="154">
        <f t="shared" si="31"/>
        <v>4477</v>
      </c>
      <c r="H67" s="209">
        <f t="shared" si="32"/>
        <v>4477</v>
      </c>
      <c r="I67" s="207">
        <v>339.399</v>
      </c>
      <c r="J67" s="70">
        <f t="shared" si="33"/>
        <v>22.739733000000001</v>
      </c>
      <c r="K67" s="207">
        <f t="shared" si="34"/>
        <v>362.138733</v>
      </c>
      <c r="L67" s="183">
        <v>2167</v>
      </c>
      <c r="M67" s="174">
        <f t="shared" si="7"/>
        <v>2310</v>
      </c>
    </row>
    <row r="68" spans="1:13" hidden="1" x14ac:dyDescent="0.3">
      <c r="A68" s="2" t="s">
        <v>67</v>
      </c>
      <c r="B68" s="3"/>
      <c r="C68" s="154">
        <f t="shared" si="27"/>
        <v>361.17523199999999</v>
      </c>
      <c r="D68" s="154">
        <f t="shared" si="28"/>
        <v>3384.2159999999999</v>
      </c>
      <c r="E68" s="154">
        <f t="shared" si="29"/>
        <v>3891.848</v>
      </c>
      <c r="F68" s="154">
        <f t="shared" si="30"/>
        <v>4475.625</v>
      </c>
      <c r="G68" s="154">
        <f t="shared" si="31"/>
        <v>4476</v>
      </c>
      <c r="H68" s="209">
        <f t="shared" si="32"/>
        <v>4476</v>
      </c>
      <c r="I68" s="207">
        <v>338.49599999999998</v>
      </c>
      <c r="J68" s="70">
        <f t="shared" si="33"/>
        <v>22.679231999999999</v>
      </c>
      <c r="K68" s="207">
        <f t="shared" si="34"/>
        <v>361.17523199999999</v>
      </c>
      <c r="L68" s="183">
        <v>2166</v>
      </c>
      <c r="M68" s="174">
        <f t="shared" si="7"/>
        <v>2310</v>
      </c>
    </row>
    <row r="69" spans="1:13" hidden="1" x14ac:dyDescent="0.3">
      <c r="A69" s="2" t="s">
        <v>68</v>
      </c>
      <c r="B69" s="3"/>
      <c r="C69" s="154">
        <f t="shared" si="27"/>
        <v>399.46986200000003</v>
      </c>
      <c r="D69" s="154">
        <f t="shared" si="28"/>
        <v>3422.511</v>
      </c>
      <c r="E69" s="154">
        <f t="shared" si="29"/>
        <v>3935.8879999999999</v>
      </c>
      <c r="F69" s="154">
        <f t="shared" si="30"/>
        <v>4526.2709999999997</v>
      </c>
      <c r="G69" s="154">
        <f t="shared" si="31"/>
        <v>4526</v>
      </c>
      <c r="H69" s="209">
        <f t="shared" si="32"/>
        <v>4526</v>
      </c>
      <c r="I69" s="207">
        <v>374.38600000000002</v>
      </c>
      <c r="J69" s="70">
        <f t="shared" si="33"/>
        <v>25.083862000000003</v>
      </c>
      <c r="K69" s="207">
        <f t="shared" si="34"/>
        <v>399.46986200000003</v>
      </c>
      <c r="L69" s="183">
        <v>2195</v>
      </c>
      <c r="M69" s="174">
        <f t="shared" si="7"/>
        <v>2331</v>
      </c>
    </row>
    <row r="70" spans="1:13" ht="13.5" hidden="1"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190</v>
      </c>
    </row>
    <row r="76" spans="1:13" x14ac:dyDescent="0.3">
      <c r="D76" s="10" t="s">
        <v>176</v>
      </c>
      <c r="E76" s="311">
        <v>1611.905</v>
      </c>
      <c r="F76" s="196"/>
      <c r="G76" s="10" t="s">
        <v>176</v>
      </c>
      <c r="H76" s="311">
        <v>1837.5719999999999</v>
      </c>
      <c r="I76" s="215"/>
    </row>
    <row r="77" spans="1:13" x14ac:dyDescent="0.3">
      <c r="D77" s="10" t="s">
        <v>177</v>
      </c>
      <c r="E77" s="311">
        <f>43.092*1.044</f>
        <v>44.988047999999999</v>
      </c>
      <c r="G77" s="10" t="s">
        <v>177</v>
      </c>
      <c r="H77" s="311">
        <f>E77</f>
        <v>44.988047999999999</v>
      </c>
      <c r="I77" s="216"/>
      <c r="J77" s="206"/>
    </row>
    <row r="78" spans="1:13" x14ac:dyDescent="0.3">
      <c r="D78" s="10" t="s">
        <v>178</v>
      </c>
      <c r="E78" s="311">
        <f>232.915*1.031</f>
        <v>240.13536499999998</v>
      </c>
      <c r="G78" s="10" t="s">
        <v>178</v>
      </c>
      <c r="H78" s="311">
        <f>E78</f>
        <v>240.13536499999998</v>
      </c>
      <c r="I78" s="216"/>
      <c r="J78" s="206"/>
    </row>
    <row r="79" spans="1:13" x14ac:dyDescent="0.3">
      <c r="D79" s="10" t="s">
        <v>179</v>
      </c>
      <c r="E79" s="311">
        <f>297.612*1.031</f>
        <v>306.83797199999998</v>
      </c>
      <c r="G79" s="10" t="s">
        <v>179</v>
      </c>
      <c r="H79" s="311">
        <f>E79</f>
        <v>306.83797199999998</v>
      </c>
      <c r="I79" s="216"/>
      <c r="J79" s="206"/>
    </row>
    <row r="80" spans="1:13" x14ac:dyDescent="0.3">
      <c r="D80" s="10" t="s">
        <v>175</v>
      </c>
      <c r="E80" s="311">
        <f>568.494*1.044</f>
        <v>593.50773600000002</v>
      </c>
      <c r="G80" s="10" t="s">
        <v>175</v>
      </c>
      <c r="H80" s="311">
        <f>E80</f>
        <v>593.50773600000002</v>
      </c>
      <c r="I80" s="216"/>
      <c r="J80" s="206"/>
    </row>
    <row r="81" spans="5:9" ht="13.5" thickBot="1" x14ac:dyDescent="0.35">
      <c r="E81" s="214">
        <f>SUM(E76:E80)</f>
        <v>2797.3741209999998</v>
      </c>
      <c r="F81" s="3"/>
      <c r="H81" s="315">
        <f>SUM(H76:H80)</f>
        <v>3023.0411209999997</v>
      </c>
      <c r="I81" s="217"/>
    </row>
    <row r="84" spans="5:9" x14ac:dyDescent="0.3">
      <c r="E84" s="234"/>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51" zoomScaleNormal="100" zoomScaleSheetLayoutView="100"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39" t="s">
        <v>161</v>
      </c>
      <c r="B1" s="340"/>
      <c r="C1" s="340"/>
      <c r="D1" s="340"/>
      <c r="E1" s="340"/>
      <c r="F1" s="340"/>
      <c r="G1" s="340"/>
      <c r="H1" s="341"/>
      <c r="I1" s="1"/>
      <c r="J1" s="1"/>
      <c r="L1" s="1"/>
      <c r="M1" s="1"/>
    </row>
    <row r="2" spans="1:13" x14ac:dyDescent="0.3">
      <c r="A2" s="2"/>
      <c r="B2" s="1"/>
      <c r="C2" s="1"/>
      <c r="H2" s="57"/>
      <c r="I2" s="1"/>
      <c r="J2" s="1"/>
      <c r="L2" s="1"/>
      <c r="M2" s="1"/>
    </row>
    <row r="3" spans="1:13" x14ac:dyDescent="0.3">
      <c r="A3" s="2"/>
      <c r="B3" s="1"/>
      <c r="C3" s="1"/>
      <c r="D3" s="1"/>
      <c r="E3" s="9"/>
      <c r="F3" s="218" t="s">
        <v>198</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2797.3741209999998</v>
      </c>
      <c r="C10" s="153">
        <f t="shared" ref="C10:C26" si="0">K10</f>
        <v>65.808729999999997</v>
      </c>
      <c r="D10" s="153">
        <f>ROUND(SUM($B$10,C10),3)</f>
        <v>2863.183</v>
      </c>
      <c r="E10" s="153">
        <f>ROUND(D10+(D10*$E$8),3)</f>
        <v>3292.66</v>
      </c>
      <c r="F10" s="153">
        <f>ROUND(E10+(E10*$F$8),3)</f>
        <v>3786.5590000000002</v>
      </c>
      <c r="G10" s="153">
        <f>ROUND(F10,0)</f>
        <v>3787</v>
      </c>
      <c r="H10" s="208">
        <f>G10</f>
        <v>3787</v>
      </c>
      <c r="I10" s="309">
        <v>63.83</v>
      </c>
      <c r="J10" s="310">
        <f t="shared" ref="J10:J15" si="1">I10*3.1%</f>
        <v>1.9787299999999999</v>
      </c>
      <c r="K10" s="309">
        <f>I10+J10</f>
        <v>65.808729999999997</v>
      </c>
      <c r="L10" s="182">
        <v>1939</v>
      </c>
      <c r="M10" s="173">
        <f>H10-L10</f>
        <v>1848</v>
      </c>
    </row>
    <row r="11" spans="1:13" x14ac:dyDescent="0.3">
      <c r="A11" s="2" t="s">
        <v>26</v>
      </c>
      <c r="B11" s="3"/>
      <c r="C11" s="154">
        <f t="shared" si="0"/>
        <v>75.134124999999997</v>
      </c>
      <c r="D11" s="154">
        <f t="shared" ref="D11:D26" si="2">ROUND(SUM($B$10,C11),3)</f>
        <v>2872.5079999999998</v>
      </c>
      <c r="E11" s="154">
        <f t="shared" ref="E11:E26" si="3">ROUND(D11+(D11*$E$8),3)</f>
        <v>3303.384</v>
      </c>
      <c r="F11" s="154">
        <f t="shared" ref="F11:F25" si="4">ROUND(E11+(E11*$F$8),3)</f>
        <v>3798.8919999999998</v>
      </c>
      <c r="G11" s="154">
        <f t="shared" ref="G11:G26" si="5">ROUND(F11,0)</f>
        <v>3799</v>
      </c>
      <c r="H11" s="209">
        <f t="shared" ref="H11:H26" si="6">IF(G11-L11=$H$10-$L$10,G11,IF(G11-L11&lt;$G$10-$L$10,G11+0,IF(G11-L11&gt;$G$10-$L$10,G11-0,FALSE)))</f>
        <v>3799</v>
      </c>
      <c r="I11" s="207">
        <v>72.875</v>
      </c>
      <c r="J11" s="70">
        <f t="shared" si="1"/>
        <v>2.259125</v>
      </c>
      <c r="K11" s="207">
        <f t="shared" ref="K11:K26" si="7">I11+J11</f>
        <v>75.134124999999997</v>
      </c>
      <c r="L11" s="183">
        <v>1950</v>
      </c>
      <c r="M11" s="174">
        <f t="shared" ref="M11:M69" si="8">H11-L11</f>
        <v>1849</v>
      </c>
    </row>
    <row r="12" spans="1:13" x14ac:dyDescent="0.3">
      <c r="A12" s="2" t="s">
        <v>27</v>
      </c>
      <c r="B12" s="3"/>
      <c r="C12" s="154">
        <f t="shared" si="0"/>
        <v>85.154413999999989</v>
      </c>
      <c r="D12" s="154">
        <f t="shared" si="2"/>
        <v>2882.529</v>
      </c>
      <c r="E12" s="154">
        <f t="shared" si="3"/>
        <v>3314.9079999999999</v>
      </c>
      <c r="F12" s="154">
        <f t="shared" si="4"/>
        <v>3812.1439999999998</v>
      </c>
      <c r="G12" s="154">
        <f t="shared" si="5"/>
        <v>3812</v>
      </c>
      <c r="H12" s="209">
        <f t="shared" si="6"/>
        <v>3812</v>
      </c>
      <c r="I12" s="207">
        <v>82.593999999999994</v>
      </c>
      <c r="J12" s="70">
        <f t="shared" si="1"/>
        <v>2.5604139999999997</v>
      </c>
      <c r="K12" s="207">
        <f t="shared" si="7"/>
        <v>85.154413999999989</v>
      </c>
      <c r="L12" s="183">
        <v>1958</v>
      </c>
      <c r="M12" s="174">
        <f t="shared" si="8"/>
        <v>1854</v>
      </c>
    </row>
    <row r="13" spans="1:13" x14ac:dyDescent="0.3">
      <c r="A13" s="2" t="s">
        <v>28</v>
      </c>
      <c r="B13" s="3"/>
      <c r="C13" s="154">
        <f t="shared" si="0"/>
        <v>102.483462</v>
      </c>
      <c r="D13" s="154">
        <f t="shared" si="2"/>
        <v>2899.8580000000002</v>
      </c>
      <c r="E13" s="154">
        <f t="shared" si="3"/>
        <v>3334.837</v>
      </c>
      <c r="F13" s="154">
        <f t="shared" si="4"/>
        <v>3835.0630000000001</v>
      </c>
      <c r="G13" s="154">
        <f t="shared" si="5"/>
        <v>3835</v>
      </c>
      <c r="H13" s="209">
        <f t="shared" si="6"/>
        <v>3835</v>
      </c>
      <c r="I13" s="207">
        <v>99.402000000000001</v>
      </c>
      <c r="J13" s="70">
        <f t="shared" si="1"/>
        <v>3.0814620000000001</v>
      </c>
      <c r="K13" s="207">
        <f t="shared" si="7"/>
        <v>102.483462</v>
      </c>
      <c r="L13" s="183">
        <v>1972</v>
      </c>
      <c r="M13" s="174">
        <f t="shared" si="8"/>
        <v>1863</v>
      </c>
    </row>
    <row r="14" spans="1:13" x14ac:dyDescent="0.3">
      <c r="A14" s="2" t="s">
        <v>29</v>
      </c>
      <c r="B14" s="3"/>
      <c r="C14" s="154">
        <f t="shared" si="0"/>
        <v>125.92737100000001</v>
      </c>
      <c r="D14" s="154">
        <f t="shared" si="2"/>
        <v>2923.3009999999999</v>
      </c>
      <c r="E14" s="154">
        <f t="shared" si="3"/>
        <v>3361.7959999999998</v>
      </c>
      <c r="F14" s="154">
        <f t="shared" si="4"/>
        <v>3866.0650000000001</v>
      </c>
      <c r="G14" s="154">
        <f t="shared" si="5"/>
        <v>3866</v>
      </c>
      <c r="H14" s="209">
        <f t="shared" si="6"/>
        <v>3866</v>
      </c>
      <c r="I14" s="207">
        <v>122.14100000000001</v>
      </c>
      <c r="J14" s="70">
        <f t="shared" si="1"/>
        <v>3.7863709999999999</v>
      </c>
      <c r="K14" s="207">
        <f t="shared" si="7"/>
        <v>125.92737100000001</v>
      </c>
      <c r="L14" s="183">
        <v>1990</v>
      </c>
      <c r="M14" s="174">
        <f t="shared" si="8"/>
        <v>1876</v>
      </c>
    </row>
    <row r="15" spans="1:13" x14ac:dyDescent="0.3">
      <c r="A15" s="2" t="s">
        <v>30</v>
      </c>
      <c r="B15" s="3"/>
      <c r="C15" s="154">
        <f t="shared" si="0"/>
        <v>157.447103</v>
      </c>
      <c r="D15" s="154">
        <f t="shared" si="2"/>
        <v>2954.8209999999999</v>
      </c>
      <c r="E15" s="154">
        <f t="shared" si="3"/>
        <v>3398.0439999999999</v>
      </c>
      <c r="F15" s="154">
        <f t="shared" si="4"/>
        <v>3907.7510000000002</v>
      </c>
      <c r="G15" s="154">
        <f t="shared" si="5"/>
        <v>3908</v>
      </c>
      <c r="H15" s="209">
        <f t="shared" si="6"/>
        <v>3908</v>
      </c>
      <c r="I15" s="207">
        <v>152.71299999999999</v>
      </c>
      <c r="J15" s="70">
        <f t="shared" si="1"/>
        <v>4.7341030000000002</v>
      </c>
      <c r="K15" s="207">
        <f t="shared" si="7"/>
        <v>157.447103</v>
      </c>
      <c r="L15" s="183">
        <v>2015</v>
      </c>
      <c r="M15" s="174">
        <f t="shared" si="8"/>
        <v>1893</v>
      </c>
    </row>
    <row r="16" spans="1:13" x14ac:dyDescent="0.3">
      <c r="A16" s="2" t="s">
        <v>31</v>
      </c>
      <c r="B16" s="3"/>
      <c r="C16" s="154">
        <f t="shared" si="0"/>
        <v>183.88194300000001</v>
      </c>
      <c r="D16" s="154">
        <f t="shared" si="2"/>
        <v>2981.2559999999999</v>
      </c>
      <c r="E16" s="154">
        <f t="shared" si="3"/>
        <v>3428.444</v>
      </c>
      <c r="F16" s="154">
        <f t="shared" si="4"/>
        <v>3942.7109999999998</v>
      </c>
      <c r="G16" s="154">
        <f t="shared" si="5"/>
        <v>3943</v>
      </c>
      <c r="H16" s="209">
        <f t="shared" si="6"/>
        <v>3943</v>
      </c>
      <c r="I16" s="207">
        <v>178.35300000000001</v>
      </c>
      <c r="J16" s="70">
        <f t="shared" ref="J16:J26" si="9">I16*3.1%</f>
        <v>5.5289429999999999</v>
      </c>
      <c r="K16" s="207">
        <f t="shared" si="7"/>
        <v>183.88194300000001</v>
      </c>
      <c r="L16" s="183">
        <v>2036</v>
      </c>
      <c r="M16" s="174">
        <f t="shared" si="8"/>
        <v>1907</v>
      </c>
    </row>
    <row r="17" spans="1:13" x14ac:dyDescent="0.3">
      <c r="A17" s="2" t="s">
        <v>32</v>
      </c>
      <c r="B17" s="3"/>
      <c r="C17" s="154">
        <f t="shared" si="0"/>
        <v>239.16107</v>
      </c>
      <c r="D17" s="154">
        <f t="shared" si="2"/>
        <v>3036.5349999999999</v>
      </c>
      <c r="E17" s="154">
        <f t="shared" si="3"/>
        <v>3492.0149999999999</v>
      </c>
      <c r="F17" s="154">
        <f t="shared" si="4"/>
        <v>4015.817</v>
      </c>
      <c r="G17" s="154">
        <f t="shared" si="5"/>
        <v>4016</v>
      </c>
      <c r="H17" s="209">
        <f t="shared" si="6"/>
        <v>4016</v>
      </c>
      <c r="I17" s="207">
        <v>231.97</v>
      </c>
      <c r="J17" s="70">
        <f t="shared" si="9"/>
        <v>7.1910699999999999</v>
      </c>
      <c r="K17" s="207">
        <f t="shared" si="7"/>
        <v>239.16107</v>
      </c>
      <c r="L17" s="183">
        <v>2079</v>
      </c>
      <c r="M17" s="174">
        <f t="shared" si="8"/>
        <v>1937</v>
      </c>
    </row>
    <row r="18" spans="1:13" x14ac:dyDescent="0.3">
      <c r="A18" s="2" t="s">
        <v>33</v>
      </c>
      <c r="B18" s="3"/>
      <c r="C18" s="154">
        <f t="shared" si="0"/>
        <v>289.87183600000003</v>
      </c>
      <c r="D18" s="154">
        <f t="shared" si="2"/>
        <v>3087.2460000000001</v>
      </c>
      <c r="E18" s="154">
        <f t="shared" si="3"/>
        <v>3550.3330000000001</v>
      </c>
      <c r="F18" s="154">
        <f t="shared" si="4"/>
        <v>4082.8829999999998</v>
      </c>
      <c r="G18" s="154">
        <f t="shared" si="5"/>
        <v>4083</v>
      </c>
      <c r="H18" s="209">
        <f t="shared" si="6"/>
        <v>4083</v>
      </c>
      <c r="I18" s="207">
        <v>281.15600000000001</v>
      </c>
      <c r="J18" s="70">
        <f t="shared" si="9"/>
        <v>8.7158359999999995</v>
      </c>
      <c r="K18" s="207">
        <f t="shared" si="7"/>
        <v>289.87183600000003</v>
      </c>
      <c r="L18" s="183">
        <v>2119</v>
      </c>
      <c r="M18" s="174">
        <f t="shared" si="8"/>
        <v>1964</v>
      </c>
    </row>
    <row r="19" spans="1:13" x14ac:dyDescent="0.3">
      <c r="A19" s="2" t="s">
        <v>34</v>
      </c>
      <c r="B19" s="3"/>
      <c r="C19" s="154">
        <f t="shared" si="0"/>
        <v>335.44822200000004</v>
      </c>
      <c r="D19" s="154">
        <f t="shared" si="2"/>
        <v>3132.8220000000001</v>
      </c>
      <c r="E19" s="154">
        <f t="shared" si="3"/>
        <v>3602.7449999999999</v>
      </c>
      <c r="F19" s="154">
        <f t="shared" si="4"/>
        <v>4143.1570000000002</v>
      </c>
      <c r="G19" s="154">
        <f t="shared" si="5"/>
        <v>4143</v>
      </c>
      <c r="H19" s="209">
        <f t="shared" si="6"/>
        <v>4143</v>
      </c>
      <c r="I19" s="207">
        <v>325.36200000000002</v>
      </c>
      <c r="J19" s="70">
        <f t="shared" si="9"/>
        <v>10.086222000000001</v>
      </c>
      <c r="K19" s="207">
        <f t="shared" si="7"/>
        <v>335.44822200000004</v>
      </c>
      <c r="L19" s="183">
        <v>2155</v>
      </c>
      <c r="M19" s="174">
        <f t="shared" si="8"/>
        <v>1988</v>
      </c>
    </row>
    <row r="20" spans="1:13" x14ac:dyDescent="0.3">
      <c r="A20" s="2" t="s">
        <v>35</v>
      </c>
      <c r="B20" s="3"/>
      <c r="C20" s="154">
        <f t="shared" si="0"/>
        <v>381.024608</v>
      </c>
      <c r="D20" s="154">
        <f t="shared" si="2"/>
        <v>3178.3989999999999</v>
      </c>
      <c r="E20" s="154">
        <f>ROUND(D20+(D20*$E$8),3)</f>
        <v>3655.1590000000001</v>
      </c>
      <c r="F20" s="154">
        <f t="shared" si="4"/>
        <v>4203.433</v>
      </c>
      <c r="G20" s="154">
        <f t="shared" si="5"/>
        <v>4203</v>
      </c>
      <c r="H20" s="209">
        <f t="shared" si="6"/>
        <v>4203</v>
      </c>
      <c r="I20" s="207">
        <v>369.56799999999998</v>
      </c>
      <c r="J20" s="70">
        <f t="shared" si="9"/>
        <v>11.456607999999999</v>
      </c>
      <c r="K20" s="207">
        <f t="shared" si="7"/>
        <v>381.024608</v>
      </c>
      <c r="L20" s="183">
        <v>2191</v>
      </c>
      <c r="M20" s="174">
        <f t="shared" si="8"/>
        <v>2012</v>
      </c>
    </row>
    <row r="21" spans="1:13" x14ac:dyDescent="0.3">
      <c r="A21" s="2" t="s">
        <v>36</v>
      </c>
      <c r="B21" s="3"/>
      <c r="C21" s="154">
        <f t="shared" si="0"/>
        <v>550.40141199999994</v>
      </c>
      <c r="D21" s="154">
        <f t="shared" si="2"/>
        <v>3347.7759999999998</v>
      </c>
      <c r="E21" s="154">
        <f t="shared" si="3"/>
        <v>3849.942</v>
      </c>
      <c r="F21" s="154">
        <f t="shared" si="4"/>
        <v>4427.433</v>
      </c>
      <c r="G21" s="154">
        <f t="shared" si="5"/>
        <v>4427</v>
      </c>
      <c r="H21" s="209">
        <f t="shared" si="6"/>
        <v>4427</v>
      </c>
      <c r="I21" s="207">
        <v>533.85199999999998</v>
      </c>
      <c r="J21" s="70">
        <f t="shared" si="9"/>
        <v>16.549412</v>
      </c>
      <c r="K21" s="207">
        <f t="shared" si="7"/>
        <v>550.40141199999994</v>
      </c>
      <c r="L21" s="183">
        <v>2325</v>
      </c>
      <c r="M21" s="174">
        <f t="shared" si="8"/>
        <v>2102</v>
      </c>
    </row>
    <row r="22" spans="1:13" x14ac:dyDescent="0.3">
      <c r="A22" s="2" t="s">
        <v>37</v>
      </c>
      <c r="B22" s="3"/>
      <c r="C22" s="154">
        <f t="shared" si="0"/>
        <v>355.31971600000003</v>
      </c>
      <c r="D22" s="154">
        <f t="shared" si="2"/>
        <v>3152.694</v>
      </c>
      <c r="E22" s="154">
        <f t="shared" si="3"/>
        <v>3625.598</v>
      </c>
      <c r="F22" s="154">
        <f t="shared" si="4"/>
        <v>4169.4380000000001</v>
      </c>
      <c r="G22" s="154">
        <f t="shared" si="5"/>
        <v>4169</v>
      </c>
      <c r="H22" s="209">
        <f t="shared" si="6"/>
        <v>4169</v>
      </c>
      <c r="I22" s="207">
        <v>344.63600000000002</v>
      </c>
      <c r="J22" s="70">
        <f t="shared" si="9"/>
        <v>10.683716</v>
      </c>
      <c r="K22" s="207">
        <f t="shared" si="7"/>
        <v>355.31971600000003</v>
      </c>
      <c r="L22" s="183">
        <v>2171</v>
      </c>
      <c r="M22" s="174">
        <f t="shared" si="8"/>
        <v>1998</v>
      </c>
    </row>
    <row r="23" spans="1:13" x14ac:dyDescent="0.3">
      <c r="A23" s="2" t="s">
        <v>38</v>
      </c>
      <c r="B23" s="3"/>
      <c r="C23" s="154">
        <f t="shared" si="0"/>
        <v>434.11079799999999</v>
      </c>
      <c r="D23" s="154">
        <f t="shared" si="2"/>
        <v>3231.4850000000001</v>
      </c>
      <c r="E23" s="154">
        <f t="shared" si="3"/>
        <v>3716.2080000000001</v>
      </c>
      <c r="F23" s="154">
        <f t="shared" si="4"/>
        <v>4273.6390000000001</v>
      </c>
      <c r="G23" s="154">
        <f t="shared" si="5"/>
        <v>4274</v>
      </c>
      <c r="H23" s="209">
        <f t="shared" si="6"/>
        <v>4274</v>
      </c>
      <c r="I23" s="207">
        <v>421.05799999999999</v>
      </c>
      <c r="J23" s="70">
        <f t="shared" si="9"/>
        <v>13.052797999999999</v>
      </c>
      <c r="K23" s="207">
        <f t="shared" si="7"/>
        <v>434.11079799999999</v>
      </c>
      <c r="L23" s="183">
        <v>2233</v>
      </c>
      <c r="M23" s="174">
        <f t="shared" si="8"/>
        <v>2041</v>
      </c>
    </row>
    <row r="24" spans="1:13" x14ac:dyDescent="0.3">
      <c r="A24" s="2" t="s">
        <v>39</v>
      </c>
      <c r="B24" s="3"/>
      <c r="C24" s="154">
        <f t="shared" si="0"/>
        <v>422.94403699999998</v>
      </c>
      <c r="D24" s="154">
        <f t="shared" si="2"/>
        <v>3220.3180000000002</v>
      </c>
      <c r="E24" s="154">
        <f t="shared" si="3"/>
        <v>3703.366</v>
      </c>
      <c r="F24" s="154">
        <f t="shared" si="4"/>
        <v>4258.8710000000001</v>
      </c>
      <c r="G24" s="154">
        <f t="shared" si="5"/>
        <v>4259</v>
      </c>
      <c r="H24" s="209">
        <f t="shared" si="6"/>
        <v>4259</v>
      </c>
      <c r="I24" s="207">
        <v>410.22699999999998</v>
      </c>
      <c r="J24" s="70">
        <f t="shared" si="9"/>
        <v>12.717036999999999</v>
      </c>
      <c r="K24" s="207">
        <f t="shared" si="7"/>
        <v>422.94403699999998</v>
      </c>
      <c r="L24" s="183">
        <v>2224</v>
      </c>
      <c r="M24" s="174">
        <f t="shared" si="8"/>
        <v>2035</v>
      </c>
    </row>
    <row r="25" spans="1:13" x14ac:dyDescent="0.3">
      <c r="A25" s="5" t="s">
        <v>69</v>
      </c>
      <c r="B25" s="3"/>
      <c r="C25" s="154">
        <f t="shared" si="0"/>
        <v>183.88194300000001</v>
      </c>
      <c r="D25" s="154">
        <f t="shared" si="2"/>
        <v>2981.2559999999999</v>
      </c>
      <c r="E25" s="154">
        <f t="shared" si="3"/>
        <v>3428.444</v>
      </c>
      <c r="F25" s="154">
        <f t="shared" si="4"/>
        <v>3942.7109999999998</v>
      </c>
      <c r="G25" s="154">
        <f t="shared" si="5"/>
        <v>3943</v>
      </c>
      <c r="H25" s="209">
        <f t="shared" si="6"/>
        <v>3943</v>
      </c>
      <c r="I25" s="207">
        <v>178.35300000000001</v>
      </c>
      <c r="J25" s="70">
        <f t="shared" si="9"/>
        <v>5.5289429999999999</v>
      </c>
      <c r="K25" s="207">
        <f t="shared" si="7"/>
        <v>183.88194300000001</v>
      </c>
      <c r="L25" s="183">
        <v>2036</v>
      </c>
      <c r="M25" s="174">
        <f t="shared" si="8"/>
        <v>1907</v>
      </c>
    </row>
    <row r="26" spans="1:13" x14ac:dyDescent="0.3">
      <c r="A26" s="5" t="s">
        <v>70</v>
      </c>
      <c r="B26" s="3"/>
      <c r="C26" s="154">
        <f t="shared" si="0"/>
        <v>422.94403699999998</v>
      </c>
      <c r="D26" s="154">
        <f t="shared" si="2"/>
        <v>3220.3180000000002</v>
      </c>
      <c r="E26" s="154">
        <f t="shared" si="3"/>
        <v>3703.366</v>
      </c>
      <c r="F26" s="154">
        <f>ROUND(E26+(E26*$F$8),3)</f>
        <v>4258.8710000000001</v>
      </c>
      <c r="G26" s="154">
        <f t="shared" si="5"/>
        <v>4259</v>
      </c>
      <c r="H26" s="209">
        <f t="shared" si="6"/>
        <v>4259</v>
      </c>
      <c r="I26" s="207">
        <v>410.22699999999998</v>
      </c>
      <c r="J26" s="70">
        <f t="shared" si="9"/>
        <v>12.717036999999999</v>
      </c>
      <c r="K26" s="207">
        <f t="shared" si="7"/>
        <v>422.94403699999998</v>
      </c>
      <c r="L26" s="183">
        <v>2224</v>
      </c>
      <c r="M26" s="174">
        <f t="shared" si="8"/>
        <v>2035</v>
      </c>
    </row>
    <row r="27" spans="1:13" x14ac:dyDescent="0.3">
      <c r="A27" s="2"/>
      <c r="B27" s="3"/>
      <c r="D27" s="131"/>
      <c r="E27" s="52"/>
      <c r="F27" s="131"/>
      <c r="G27" s="131"/>
      <c r="H27" s="210"/>
      <c r="I27" s="207"/>
      <c r="K27" s="207"/>
      <c r="L27" s="184"/>
      <c r="M27" s="175"/>
    </row>
    <row r="28" spans="1:13" x14ac:dyDescent="0.3">
      <c r="A28" s="132"/>
      <c r="B28" s="133"/>
      <c r="C28" s="134"/>
      <c r="D28" s="135"/>
      <c r="E28" s="48"/>
      <c r="F28" s="53"/>
      <c r="G28" s="53"/>
      <c r="H28" s="211"/>
      <c r="I28" s="207"/>
      <c r="K28" s="207"/>
      <c r="L28" s="185"/>
      <c r="M28" s="176"/>
    </row>
    <row r="29" spans="1:13" x14ac:dyDescent="0.3">
      <c r="A29" s="2" t="s">
        <v>40</v>
      </c>
      <c r="B29" s="152">
        <f>B10</f>
        <v>2797.3741209999998</v>
      </c>
      <c r="C29" s="154">
        <f t="shared" ref="C29:C37" si="10">K29</f>
        <v>105.158907</v>
      </c>
      <c r="D29" s="154">
        <f t="shared" ref="D29:D37" si="11">ROUND(SUM($B$10,C29),3)</f>
        <v>2902.5329999999999</v>
      </c>
      <c r="E29" s="154">
        <f t="shared" ref="E29:E37" si="12">ROUND(D29+(D29*$E$8),3)</f>
        <v>3337.913</v>
      </c>
      <c r="F29" s="154">
        <f t="shared" ref="F29:F37" si="13">ROUND(E29+(E29*$F$8),3)</f>
        <v>3838.6</v>
      </c>
      <c r="G29" s="154">
        <f t="shared" ref="G29:G37" si="14">ROUND(F29,0)</f>
        <v>3839</v>
      </c>
      <c r="H29" s="209">
        <f t="shared" ref="H29:H37" si="15">IF(G29-L29=$H$10-$L$10,G29,IF(G29-L29&lt;$G$10-$L$10,G29+0,IF(G29-L29&gt;$G$10-$L$10,G29-0,FALSE)))</f>
        <v>3839</v>
      </c>
      <c r="I29" s="207">
        <v>101.997</v>
      </c>
      <c r="J29" s="70">
        <f t="shared" ref="J29:J37" si="16">I29*3.1%</f>
        <v>3.1619069999999998</v>
      </c>
      <c r="K29" s="207">
        <f t="shared" ref="K29:K37" si="17">I29+J29</f>
        <v>105.158907</v>
      </c>
      <c r="L29" s="183">
        <v>1974</v>
      </c>
      <c r="M29" s="174">
        <f t="shared" si="8"/>
        <v>1865</v>
      </c>
    </row>
    <row r="30" spans="1:13" x14ac:dyDescent="0.3">
      <c r="A30" s="2" t="s">
        <v>96</v>
      </c>
      <c r="B30" s="3"/>
      <c r="C30" s="154">
        <f t="shared" si="10"/>
        <v>134.85067599999999</v>
      </c>
      <c r="D30" s="154">
        <f t="shared" si="11"/>
        <v>2932.2249999999999</v>
      </c>
      <c r="E30" s="154">
        <f t="shared" si="12"/>
        <v>3372.0590000000002</v>
      </c>
      <c r="F30" s="154">
        <f t="shared" si="13"/>
        <v>3877.8679999999999</v>
      </c>
      <c r="G30" s="154">
        <f t="shared" si="14"/>
        <v>3878</v>
      </c>
      <c r="H30" s="209">
        <f t="shared" si="15"/>
        <v>3878</v>
      </c>
      <c r="I30" s="207">
        <v>130.79599999999999</v>
      </c>
      <c r="J30" s="70">
        <f t="shared" si="16"/>
        <v>4.0546759999999997</v>
      </c>
      <c r="K30" s="207">
        <f t="shared" si="17"/>
        <v>134.85067599999999</v>
      </c>
      <c r="L30" s="183">
        <v>1997</v>
      </c>
      <c r="M30" s="174">
        <f t="shared" si="8"/>
        <v>1881</v>
      </c>
    </row>
    <row r="31" spans="1:13" x14ac:dyDescent="0.3">
      <c r="A31" s="2" t="s">
        <v>41</v>
      </c>
      <c r="B31" s="3"/>
      <c r="C31" s="154">
        <f t="shared" si="10"/>
        <v>122.272476</v>
      </c>
      <c r="D31" s="154">
        <f t="shared" si="11"/>
        <v>2919.6469999999999</v>
      </c>
      <c r="E31" s="154">
        <f t="shared" si="12"/>
        <v>3357.5940000000001</v>
      </c>
      <c r="F31" s="154">
        <f t="shared" si="13"/>
        <v>3861.2330000000002</v>
      </c>
      <c r="G31" s="154">
        <f t="shared" si="14"/>
        <v>3861</v>
      </c>
      <c r="H31" s="209">
        <f t="shared" si="15"/>
        <v>3861</v>
      </c>
      <c r="I31" s="207">
        <v>118.596</v>
      </c>
      <c r="J31" s="70">
        <f t="shared" si="16"/>
        <v>3.6764760000000001</v>
      </c>
      <c r="K31" s="207">
        <f t="shared" si="17"/>
        <v>122.272476</v>
      </c>
      <c r="L31" s="183">
        <v>1987</v>
      </c>
      <c r="M31" s="174">
        <f t="shared" si="8"/>
        <v>1874</v>
      </c>
    </row>
    <row r="32" spans="1:13" x14ac:dyDescent="0.3">
      <c r="A32" s="2" t="s">
        <v>42</v>
      </c>
      <c r="B32" s="3"/>
      <c r="C32" s="154">
        <f t="shared" si="10"/>
        <v>138.639601</v>
      </c>
      <c r="D32" s="154">
        <f t="shared" si="11"/>
        <v>2936.0140000000001</v>
      </c>
      <c r="E32" s="154">
        <f t="shared" si="12"/>
        <v>3376.4160000000002</v>
      </c>
      <c r="F32" s="154">
        <f t="shared" si="13"/>
        <v>3882.8780000000002</v>
      </c>
      <c r="G32" s="154">
        <f t="shared" si="14"/>
        <v>3883</v>
      </c>
      <c r="H32" s="209">
        <f t="shared" si="15"/>
        <v>3883</v>
      </c>
      <c r="I32" s="207">
        <v>134.471</v>
      </c>
      <c r="J32" s="70">
        <f t="shared" si="16"/>
        <v>4.1686009999999998</v>
      </c>
      <c r="K32" s="207">
        <f t="shared" si="17"/>
        <v>138.639601</v>
      </c>
      <c r="L32" s="183">
        <v>2000</v>
      </c>
      <c r="M32" s="174">
        <f t="shared" si="8"/>
        <v>1883</v>
      </c>
    </row>
    <row r="33" spans="1:13" x14ac:dyDescent="0.3">
      <c r="A33" s="2" t="s">
        <v>43</v>
      </c>
      <c r="B33" s="3"/>
      <c r="C33" s="154">
        <f t="shared" si="10"/>
        <v>178.93108099999998</v>
      </c>
      <c r="D33" s="154">
        <f t="shared" si="11"/>
        <v>2976.3049999999998</v>
      </c>
      <c r="E33" s="154">
        <f t="shared" si="12"/>
        <v>3422.7510000000002</v>
      </c>
      <c r="F33" s="154">
        <f t="shared" si="13"/>
        <v>3936.1640000000002</v>
      </c>
      <c r="G33" s="154">
        <f t="shared" si="14"/>
        <v>3936</v>
      </c>
      <c r="H33" s="209">
        <f t="shared" si="15"/>
        <v>3936</v>
      </c>
      <c r="I33" s="207">
        <v>173.55099999999999</v>
      </c>
      <c r="J33" s="70">
        <f t="shared" si="16"/>
        <v>5.3800809999999997</v>
      </c>
      <c r="K33" s="207">
        <f t="shared" si="17"/>
        <v>178.93108099999998</v>
      </c>
      <c r="L33" s="183">
        <v>2032</v>
      </c>
      <c r="M33" s="174">
        <f t="shared" si="8"/>
        <v>1904</v>
      </c>
    </row>
    <row r="34" spans="1:13" x14ac:dyDescent="0.3">
      <c r="A34" s="2" t="s">
        <v>44</v>
      </c>
      <c r="B34" s="3"/>
      <c r="C34" s="154">
        <f t="shared" si="10"/>
        <v>167.83236600000001</v>
      </c>
      <c r="D34" s="154">
        <f t="shared" si="11"/>
        <v>2965.2060000000001</v>
      </c>
      <c r="E34" s="154">
        <f t="shared" si="12"/>
        <v>3409.9870000000001</v>
      </c>
      <c r="F34" s="154">
        <f t="shared" si="13"/>
        <v>3921.4850000000001</v>
      </c>
      <c r="G34" s="154">
        <f t="shared" si="14"/>
        <v>3921</v>
      </c>
      <c r="H34" s="209">
        <f t="shared" si="15"/>
        <v>3921</v>
      </c>
      <c r="I34" s="207">
        <v>162.786</v>
      </c>
      <c r="J34" s="70">
        <f t="shared" si="16"/>
        <v>5.0463659999999999</v>
      </c>
      <c r="K34" s="207">
        <f t="shared" si="17"/>
        <v>167.83236600000001</v>
      </c>
      <c r="L34" s="183">
        <v>2023</v>
      </c>
      <c r="M34" s="174">
        <f t="shared" si="8"/>
        <v>1898</v>
      </c>
    </row>
    <row r="35" spans="1:13" x14ac:dyDescent="0.3">
      <c r="A35" s="2" t="s">
        <v>45</v>
      </c>
      <c r="B35" s="3"/>
      <c r="C35" s="154">
        <f t="shared" si="10"/>
        <v>198.13861100000003</v>
      </c>
      <c r="D35" s="154">
        <f t="shared" si="11"/>
        <v>2995.5129999999999</v>
      </c>
      <c r="E35" s="154">
        <f t="shared" si="12"/>
        <v>3444.84</v>
      </c>
      <c r="F35" s="154">
        <f t="shared" si="13"/>
        <v>3961.5659999999998</v>
      </c>
      <c r="G35" s="154">
        <f t="shared" si="14"/>
        <v>3962</v>
      </c>
      <c r="H35" s="209">
        <f t="shared" si="15"/>
        <v>3962</v>
      </c>
      <c r="I35" s="207">
        <v>192.18100000000001</v>
      </c>
      <c r="J35" s="70">
        <f t="shared" si="16"/>
        <v>5.957611</v>
      </c>
      <c r="K35" s="207">
        <f t="shared" si="17"/>
        <v>198.13861100000003</v>
      </c>
      <c r="L35" s="183">
        <v>2047</v>
      </c>
      <c r="M35" s="174">
        <f t="shared" si="8"/>
        <v>1915</v>
      </c>
    </row>
    <row r="36" spans="1:13" x14ac:dyDescent="0.3">
      <c r="A36" s="2" t="s">
        <v>46</v>
      </c>
      <c r="B36" s="3"/>
      <c r="C36" s="154">
        <f t="shared" si="10"/>
        <v>216.000686</v>
      </c>
      <c r="D36" s="154">
        <f t="shared" si="11"/>
        <v>3013.375</v>
      </c>
      <c r="E36" s="154">
        <f t="shared" si="12"/>
        <v>3465.3809999999999</v>
      </c>
      <c r="F36" s="154">
        <f t="shared" si="13"/>
        <v>3985.1880000000001</v>
      </c>
      <c r="G36" s="154">
        <f t="shared" si="14"/>
        <v>3985</v>
      </c>
      <c r="H36" s="209">
        <f t="shared" si="15"/>
        <v>3985</v>
      </c>
      <c r="I36" s="207">
        <v>209.506</v>
      </c>
      <c r="J36" s="70">
        <f t="shared" si="16"/>
        <v>6.4946859999999997</v>
      </c>
      <c r="K36" s="207">
        <f t="shared" si="17"/>
        <v>216.000686</v>
      </c>
      <c r="L36" s="183">
        <v>2061</v>
      </c>
      <c r="M36" s="174">
        <f t="shared" si="8"/>
        <v>1924</v>
      </c>
    </row>
    <row r="37" spans="1:13" x14ac:dyDescent="0.3">
      <c r="A37" s="2" t="s">
        <v>47</v>
      </c>
      <c r="B37" s="3"/>
      <c r="C37" s="154">
        <f t="shared" si="10"/>
        <v>233.28024599999998</v>
      </c>
      <c r="D37" s="154">
        <f t="shared" si="11"/>
        <v>3030.654</v>
      </c>
      <c r="E37" s="154">
        <f t="shared" si="12"/>
        <v>3485.252</v>
      </c>
      <c r="F37" s="154">
        <f t="shared" si="13"/>
        <v>4008.04</v>
      </c>
      <c r="G37" s="154">
        <f t="shared" si="14"/>
        <v>4008</v>
      </c>
      <c r="H37" s="209">
        <f t="shared" si="15"/>
        <v>4008</v>
      </c>
      <c r="I37" s="207">
        <v>226.26599999999999</v>
      </c>
      <c r="J37" s="70">
        <f t="shared" si="16"/>
        <v>7.014246</v>
      </c>
      <c r="K37" s="207">
        <f t="shared" si="17"/>
        <v>233.28024599999998</v>
      </c>
      <c r="L37" s="183">
        <v>2075</v>
      </c>
      <c r="M37" s="174">
        <f t="shared" si="8"/>
        <v>1933</v>
      </c>
    </row>
    <row r="38" spans="1:13" x14ac:dyDescent="0.3">
      <c r="A38" s="6"/>
      <c r="B38" s="42"/>
      <c r="C38" s="19"/>
      <c r="D38" s="54"/>
      <c r="E38" s="52"/>
      <c r="F38" s="52"/>
      <c r="G38" s="52"/>
      <c r="H38" s="212"/>
      <c r="I38" s="207"/>
      <c r="K38" s="207"/>
      <c r="L38" s="186"/>
      <c r="M38" s="177"/>
    </row>
    <row r="39" spans="1:13" x14ac:dyDescent="0.3">
      <c r="A39" s="2"/>
      <c r="B39" s="3"/>
      <c r="D39" s="131"/>
      <c r="E39" s="48"/>
      <c r="F39" s="48"/>
      <c r="G39" s="48"/>
      <c r="H39" s="210"/>
      <c r="I39" s="207"/>
      <c r="K39" s="207"/>
      <c r="L39" s="184"/>
      <c r="M39" s="175"/>
    </row>
    <row r="40" spans="1:13" x14ac:dyDescent="0.3">
      <c r="A40" s="2" t="s">
        <v>48</v>
      </c>
      <c r="B40" s="3"/>
      <c r="C40" s="154">
        <f t="shared" ref="C40:C60" si="18">K40</f>
        <v>158.112098</v>
      </c>
      <c r="D40" s="154">
        <f t="shared" ref="D40:D60" si="19">ROUND(SUM($B$10,C40),3)</f>
        <v>2955.4859999999999</v>
      </c>
      <c r="E40" s="154">
        <f t="shared" ref="E40:E60" si="20">ROUND(D40+(D40*$E$8),3)</f>
        <v>3398.8090000000002</v>
      </c>
      <c r="F40" s="154">
        <f t="shared" ref="F40:F60" si="21">ROUND(E40+(E40*$F$8),3)</f>
        <v>3908.63</v>
      </c>
      <c r="G40" s="154">
        <f t="shared" ref="G40:G60" si="22">ROUND(F40,0)</f>
        <v>3909</v>
      </c>
      <c r="H40" s="209">
        <f t="shared" ref="H40:H60" si="23">IF(G40-L40=$H$10-$L$10,G40,IF(G40-L40&lt;$G$10-$L$10,G40+0,IF(G40-L40&gt;$G$10-$L$10,G40-0,FALSE)))</f>
        <v>3909</v>
      </c>
      <c r="I40" s="207">
        <v>153.358</v>
      </c>
      <c r="J40" s="70">
        <f t="shared" ref="J40:J43" si="24">I40*3.1%</f>
        <v>4.7540979999999999</v>
      </c>
      <c r="K40" s="207">
        <f t="shared" ref="K40:K60" si="25">I40+J40</f>
        <v>158.112098</v>
      </c>
      <c r="L40" s="183">
        <v>2016</v>
      </c>
      <c r="M40" s="174">
        <f t="shared" si="8"/>
        <v>1893</v>
      </c>
    </row>
    <row r="41" spans="1:13" x14ac:dyDescent="0.3">
      <c r="A41" s="2" t="s">
        <v>49</v>
      </c>
      <c r="B41" s="3"/>
      <c r="C41" s="154">
        <f t="shared" si="18"/>
        <v>172.551253</v>
      </c>
      <c r="D41" s="154">
        <f t="shared" si="19"/>
        <v>2969.9250000000002</v>
      </c>
      <c r="E41" s="154">
        <f t="shared" si="20"/>
        <v>3415.4140000000002</v>
      </c>
      <c r="F41" s="154">
        <f t="shared" si="21"/>
        <v>3927.7260000000001</v>
      </c>
      <c r="G41" s="154">
        <f t="shared" si="22"/>
        <v>3928</v>
      </c>
      <c r="H41" s="209">
        <f t="shared" si="23"/>
        <v>3928</v>
      </c>
      <c r="I41" s="207">
        <v>167.363</v>
      </c>
      <c r="J41" s="70">
        <f t="shared" si="24"/>
        <v>5.1882529999999996</v>
      </c>
      <c r="K41" s="207">
        <f t="shared" si="25"/>
        <v>172.551253</v>
      </c>
      <c r="L41" s="183">
        <v>2027</v>
      </c>
      <c r="M41" s="174">
        <f t="shared" si="8"/>
        <v>1901</v>
      </c>
    </row>
    <row r="42" spans="1:13" x14ac:dyDescent="0.3">
      <c r="A42" s="2" t="s">
        <v>50</v>
      </c>
      <c r="B42" s="3"/>
      <c r="C42" s="154">
        <f t="shared" si="18"/>
        <v>211.69626099999999</v>
      </c>
      <c r="D42" s="154">
        <f t="shared" si="19"/>
        <v>3009.07</v>
      </c>
      <c r="E42" s="154">
        <f t="shared" si="20"/>
        <v>3460.431</v>
      </c>
      <c r="F42" s="154">
        <f t="shared" si="21"/>
        <v>3979.4960000000001</v>
      </c>
      <c r="G42" s="154">
        <f t="shared" si="22"/>
        <v>3979</v>
      </c>
      <c r="H42" s="209">
        <f t="shared" si="23"/>
        <v>3979</v>
      </c>
      <c r="I42" s="207">
        <v>205.33099999999999</v>
      </c>
      <c r="J42" s="70">
        <f t="shared" si="24"/>
        <v>6.3652609999999994</v>
      </c>
      <c r="K42" s="207">
        <f t="shared" si="25"/>
        <v>211.69626099999999</v>
      </c>
      <c r="L42" s="183">
        <v>2058</v>
      </c>
      <c r="M42" s="174">
        <f t="shared" si="8"/>
        <v>1921</v>
      </c>
    </row>
    <row r="43" spans="1:13" x14ac:dyDescent="0.3">
      <c r="A43" s="2" t="s">
        <v>51</v>
      </c>
      <c r="B43" s="3"/>
      <c r="C43" s="154">
        <f t="shared" si="18"/>
        <v>257.88712300000003</v>
      </c>
      <c r="D43" s="154">
        <f t="shared" si="19"/>
        <v>3055.261</v>
      </c>
      <c r="E43" s="154">
        <f t="shared" si="20"/>
        <v>3513.55</v>
      </c>
      <c r="F43" s="154">
        <f t="shared" si="21"/>
        <v>4040.5830000000001</v>
      </c>
      <c r="G43" s="154">
        <f t="shared" si="22"/>
        <v>4041</v>
      </c>
      <c r="H43" s="209">
        <f t="shared" si="23"/>
        <v>4041</v>
      </c>
      <c r="I43" s="207">
        <v>250.13300000000001</v>
      </c>
      <c r="J43" s="70">
        <f t="shared" si="24"/>
        <v>7.7541229999999999</v>
      </c>
      <c r="K43" s="207">
        <f t="shared" si="25"/>
        <v>257.88712300000003</v>
      </c>
      <c r="L43" s="183">
        <v>2094</v>
      </c>
      <c r="M43" s="178">
        <f t="shared" si="8"/>
        <v>1947</v>
      </c>
    </row>
    <row r="44" spans="1:13" x14ac:dyDescent="0.3">
      <c r="A44" s="7" t="s">
        <v>52</v>
      </c>
      <c r="B44" s="16" t="s">
        <v>53</v>
      </c>
      <c r="C44" s="228">
        <f t="shared" si="18"/>
        <v>311.95482499999997</v>
      </c>
      <c r="D44" s="155">
        <f t="shared" si="19"/>
        <v>3109.3290000000002</v>
      </c>
      <c r="E44" s="155">
        <f t="shared" si="20"/>
        <v>3575.7280000000001</v>
      </c>
      <c r="F44" s="155">
        <f t="shared" si="21"/>
        <v>4112.0870000000004</v>
      </c>
      <c r="G44" s="155">
        <f t="shared" si="22"/>
        <v>4112</v>
      </c>
      <c r="H44" s="213">
        <f t="shared" si="23"/>
        <v>4112</v>
      </c>
      <c r="I44" s="309">
        <v>302.57499999999999</v>
      </c>
      <c r="J44" s="310">
        <f>I44*3.1%</f>
        <v>9.3798250000000003</v>
      </c>
      <c r="K44" s="207">
        <f t="shared" si="25"/>
        <v>311.95482499999997</v>
      </c>
      <c r="L44" s="182">
        <v>2121</v>
      </c>
      <c r="M44" s="179">
        <f t="shared" si="8"/>
        <v>1991</v>
      </c>
    </row>
    <row r="45" spans="1:13" x14ac:dyDescent="0.3">
      <c r="A45" s="2" t="s">
        <v>54</v>
      </c>
      <c r="B45" s="3"/>
      <c r="C45" s="154">
        <f t="shared" si="18"/>
        <v>333.55427499999996</v>
      </c>
      <c r="D45" s="154">
        <f t="shared" si="19"/>
        <v>3130.9279999999999</v>
      </c>
      <c r="E45" s="154">
        <f t="shared" si="20"/>
        <v>3600.567</v>
      </c>
      <c r="F45" s="154">
        <f t="shared" si="21"/>
        <v>4140.652</v>
      </c>
      <c r="G45" s="154">
        <f t="shared" si="22"/>
        <v>4141</v>
      </c>
      <c r="H45" s="209">
        <f t="shared" si="23"/>
        <v>4141</v>
      </c>
      <c r="I45" s="207">
        <v>323.52499999999998</v>
      </c>
      <c r="J45" s="70">
        <f t="shared" ref="J45:J60" si="26">I45*3.1%</f>
        <v>10.029274999999998</v>
      </c>
      <c r="K45" s="207">
        <f t="shared" si="25"/>
        <v>333.55427499999996</v>
      </c>
      <c r="L45" s="183">
        <v>2154</v>
      </c>
      <c r="M45" s="174">
        <f t="shared" si="8"/>
        <v>1987</v>
      </c>
    </row>
    <row r="46" spans="1:13" x14ac:dyDescent="0.3">
      <c r="A46" s="2" t="s">
        <v>55</v>
      </c>
      <c r="B46" s="3"/>
      <c r="C46" s="154">
        <f t="shared" si="18"/>
        <v>364.72449799999998</v>
      </c>
      <c r="D46" s="154">
        <f t="shared" si="19"/>
        <v>3162.0990000000002</v>
      </c>
      <c r="E46" s="154">
        <f t="shared" si="20"/>
        <v>3636.4140000000002</v>
      </c>
      <c r="F46" s="154">
        <f t="shared" si="21"/>
        <v>4181.8760000000002</v>
      </c>
      <c r="G46" s="154">
        <f t="shared" si="22"/>
        <v>4182</v>
      </c>
      <c r="H46" s="209">
        <f t="shared" si="23"/>
        <v>4182</v>
      </c>
      <c r="I46" s="207">
        <v>353.75799999999998</v>
      </c>
      <c r="J46" s="70">
        <f t="shared" si="26"/>
        <v>10.966498</v>
      </c>
      <c r="K46" s="207">
        <f t="shared" si="25"/>
        <v>364.72449799999998</v>
      </c>
      <c r="L46" s="183">
        <v>2179</v>
      </c>
      <c r="M46" s="174">
        <f t="shared" si="8"/>
        <v>2003</v>
      </c>
    </row>
    <row r="47" spans="1:13" x14ac:dyDescent="0.3">
      <c r="A47" s="2" t="s">
        <v>56</v>
      </c>
      <c r="B47" s="3"/>
      <c r="C47" s="154">
        <f t="shared" si="18"/>
        <v>424.83901500000002</v>
      </c>
      <c r="D47" s="154">
        <f t="shared" si="19"/>
        <v>3222.2130000000002</v>
      </c>
      <c r="E47" s="154">
        <f t="shared" si="20"/>
        <v>3705.5450000000001</v>
      </c>
      <c r="F47" s="154">
        <f t="shared" si="21"/>
        <v>4261.3770000000004</v>
      </c>
      <c r="G47" s="154">
        <f t="shared" si="22"/>
        <v>4261</v>
      </c>
      <c r="H47" s="209">
        <f t="shared" si="23"/>
        <v>4261</v>
      </c>
      <c r="I47" s="207">
        <v>412.065</v>
      </c>
      <c r="J47" s="70">
        <f t="shared" si="26"/>
        <v>12.774015</v>
      </c>
      <c r="K47" s="207">
        <f t="shared" si="25"/>
        <v>424.83901500000002</v>
      </c>
      <c r="L47" s="183">
        <v>2226</v>
      </c>
      <c r="M47" s="174">
        <f t="shared" si="8"/>
        <v>2035</v>
      </c>
    </row>
    <row r="48" spans="1:13" x14ac:dyDescent="0.3">
      <c r="A48" s="2" t="s">
        <v>57</v>
      </c>
      <c r="B48" s="3"/>
      <c r="C48" s="154">
        <f t="shared" si="18"/>
        <v>448.69841700000001</v>
      </c>
      <c r="D48" s="154">
        <f t="shared" si="19"/>
        <v>3246.0729999999999</v>
      </c>
      <c r="E48" s="154">
        <f t="shared" si="20"/>
        <v>3732.9839999999999</v>
      </c>
      <c r="F48" s="154">
        <f t="shared" si="21"/>
        <v>4292.9319999999998</v>
      </c>
      <c r="G48" s="154">
        <f t="shared" si="22"/>
        <v>4293</v>
      </c>
      <c r="H48" s="209">
        <f t="shared" si="23"/>
        <v>4293</v>
      </c>
      <c r="I48" s="207">
        <v>435.20699999999999</v>
      </c>
      <c r="J48" s="70">
        <f t="shared" si="26"/>
        <v>13.491417</v>
      </c>
      <c r="K48" s="207">
        <f t="shared" si="25"/>
        <v>448.69841700000001</v>
      </c>
      <c r="L48" s="183">
        <v>2245</v>
      </c>
      <c r="M48" s="174">
        <f t="shared" si="8"/>
        <v>2048</v>
      </c>
    </row>
    <row r="49" spans="1:13" x14ac:dyDescent="0.3">
      <c r="A49" s="2" t="s">
        <v>58</v>
      </c>
      <c r="B49" s="3"/>
      <c r="C49" s="154">
        <f t="shared" si="18"/>
        <v>483.69055700000001</v>
      </c>
      <c r="D49" s="154">
        <f t="shared" si="19"/>
        <v>3281.0650000000001</v>
      </c>
      <c r="E49" s="154">
        <f t="shared" si="20"/>
        <v>3773.2249999999999</v>
      </c>
      <c r="F49" s="154">
        <f t="shared" si="21"/>
        <v>4339.2089999999998</v>
      </c>
      <c r="G49" s="154">
        <f t="shared" si="22"/>
        <v>4339</v>
      </c>
      <c r="H49" s="209">
        <f t="shared" si="23"/>
        <v>4339</v>
      </c>
      <c r="I49" s="207">
        <v>469.14699999999999</v>
      </c>
      <c r="J49" s="70">
        <f t="shared" si="26"/>
        <v>14.543557</v>
      </c>
      <c r="K49" s="207">
        <f t="shared" si="25"/>
        <v>483.69055700000001</v>
      </c>
      <c r="L49" s="183">
        <v>2272</v>
      </c>
      <c r="M49" s="174">
        <f t="shared" si="8"/>
        <v>2067</v>
      </c>
    </row>
    <row r="50" spans="1:13" x14ac:dyDescent="0.3">
      <c r="A50" s="2" t="s">
        <v>59</v>
      </c>
      <c r="B50" s="3"/>
      <c r="C50" s="154">
        <f t="shared" si="18"/>
        <v>458.33517399999999</v>
      </c>
      <c r="D50" s="154">
        <f t="shared" si="19"/>
        <v>3255.7089999999998</v>
      </c>
      <c r="E50" s="154">
        <f t="shared" si="20"/>
        <v>3744.0650000000001</v>
      </c>
      <c r="F50" s="154">
        <f t="shared" si="21"/>
        <v>4305.6750000000002</v>
      </c>
      <c r="G50" s="154">
        <f t="shared" si="22"/>
        <v>4306</v>
      </c>
      <c r="H50" s="209">
        <f t="shared" si="23"/>
        <v>4306</v>
      </c>
      <c r="I50" s="207">
        <v>444.55399999999997</v>
      </c>
      <c r="J50" s="70">
        <f t="shared" si="26"/>
        <v>13.781173999999998</v>
      </c>
      <c r="K50" s="207">
        <f t="shared" si="25"/>
        <v>458.33517399999999</v>
      </c>
      <c r="L50" s="183">
        <v>2252</v>
      </c>
      <c r="M50" s="174">
        <f t="shared" si="8"/>
        <v>2054</v>
      </c>
    </row>
    <row r="51" spans="1:13" x14ac:dyDescent="0.3">
      <c r="A51" s="2" t="s">
        <v>60</v>
      </c>
      <c r="B51" s="3"/>
      <c r="C51" s="154">
        <f t="shared" si="18"/>
        <v>439.692632</v>
      </c>
      <c r="D51" s="154">
        <f t="shared" si="19"/>
        <v>3237.067</v>
      </c>
      <c r="E51" s="154">
        <f t="shared" si="20"/>
        <v>3722.627</v>
      </c>
      <c r="F51" s="154">
        <f t="shared" si="21"/>
        <v>4281.0209999999997</v>
      </c>
      <c r="G51" s="154">
        <f t="shared" si="22"/>
        <v>4281</v>
      </c>
      <c r="H51" s="209">
        <f t="shared" si="23"/>
        <v>4281</v>
      </c>
      <c r="I51" s="207">
        <v>426.47199999999998</v>
      </c>
      <c r="J51" s="70">
        <f t="shared" si="26"/>
        <v>13.220632</v>
      </c>
      <c r="K51" s="207">
        <f t="shared" si="25"/>
        <v>439.692632</v>
      </c>
      <c r="L51" s="183">
        <v>2238</v>
      </c>
      <c r="M51" s="174">
        <f t="shared" si="8"/>
        <v>2043</v>
      </c>
    </row>
    <row r="52" spans="1:13" x14ac:dyDescent="0.3">
      <c r="A52" s="2" t="s">
        <v>61</v>
      </c>
      <c r="B52" s="3"/>
      <c r="C52" s="154">
        <f t="shared" si="18"/>
        <v>516.42274499999996</v>
      </c>
      <c r="D52" s="154">
        <f t="shared" si="19"/>
        <v>3313.797</v>
      </c>
      <c r="E52" s="154">
        <f t="shared" si="20"/>
        <v>3810.8670000000002</v>
      </c>
      <c r="F52" s="154">
        <f t="shared" si="21"/>
        <v>4382.4970000000003</v>
      </c>
      <c r="G52" s="154">
        <f t="shared" si="22"/>
        <v>4382</v>
      </c>
      <c r="H52" s="209">
        <f t="shared" si="23"/>
        <v>4382</v>
      </c>
      <c r="I52" s="207">
        <v>500.89499999999998</v>
      </c>
      <c r="J52" s="70">
        <f t="shared" si="26"/>
        <v>15.527744999999999</v>
      </c>
      <c r="K52" s="207">
        <f t="shared" si="25"/>
        <v>516.42274499999996</v>
      </c>
      <c r="L52" s="183">
        <v>2298</v>
      </c>
      <c r="M52" s="174">
        <f t="shared" si="8"/>
        <v>2084</v>
      </c>
    </row>
    <row r="53" spans="1:13" x14ac:dyDescent="0.3">
      <c r="A53" s="2" t="s">
        <v>71</v>
      </c>
      <c r="B53" s="3"/>
      <c r="C53" s="154">
        <f t="shared" si="18"/>
        <v>211.69626099999999</v>
      </c>
      <c r="D53" s="154">
        <f t="shared" si="19"/>
        <v>3009.07</v>
      </c>
      <c r="E53" s="154">
        <f t="shared" si="20"/>
        <v>3460.431</v>
      </c>
      <c r="F53" s="154">
        <f t="shared" si="21"/>
        <v>3979.4960000000001</v>
      </c>
      <c r="G53" s="154">
        <f t="shared" si="22"/>
        <v>3979</v>
      </c>
      <c r="H53" s="209">
        <f t="shared" si="23"/>
        <v>3979</v>
      </c>
      <c r="I53" s="207">
        <v>205.33099999999999</v>
      </c>
      <c r="J53" s="70">
        <f t="shared" si="26"/>
        <v>6.3652609999999994</v>
      </c>
      <c r="K53" s="207">
        <f t="shared" si="25"/>
        <v>211.69626099999999</v>
      </c>
      <c r="L53" s="183">
        <v>2058</v>
      </c>
      <c r="M53" s="174">
        <f t="shared" si="8"/>
        <v>1921</v>
      </c>
    </row>
    <row r="54" spans="1:13" x14ac:dyDescent="0.3">
      <c r="A54" s="5" t="s">
        <v>72</v>
      </c>
      <c r="B54" s="3"/>
      <c r="C54" s="154">
        <f t="shared" si="18"/>
        <v>257.88712300000003</v>
      </c>
      <c r="D54" s="154">
        <f t="shared" si="19"/>
        <v>3055.261</v>
      </c>
      <c r="E54" s="154">
        <f t="shared" si="20"/>
        <v>3513.55</v>
      </c>
      <c r="F54" s="154">
        <f t="shared" si="21"/>
        <v>4040.5830000000001</v>
      </c>
      <c r="G54" s="154">
        <f t="shared" si="22"/>
        <v>4041</v>
      </c>
      <c r="H54" s="209">
        <f t="shared" si="23"/>
        <v>4041</v>
      </c>
      <c r="I54" s="207">
        <v>250.13300000000001</v>
      </c>
      <c r="J54" s="70">
        <f t="shared" si="26"/>
        <v>7.7541229999999999</v>
      </c>
      <c r="K54" s="207">
        <f t="shared" si="25"/>
        <v>257.88712300000003</v>
      </c>
      <c r="L54" s="183">
        <v>2094</v>
      </c>
      <c r="M54" s="178">
        <f t="shared" si="8"/>
        <v>1947</v>
      </c>
    </row>
    <row r="55" spans="1:13" x14ac:dyDescent="0.3">
      <c r="A55" s="5" t="s">
        <v>73</v>
      </c>
      <c r="B55" s="3"/>
      <c r="C55" s="154">
        <f t="shared" si="18"/>
        <v>333.55427499999996</v>
      </c>
      <c r="D55" s="154">
        <f t="shared" si="19"/>
        <v>3130.9279999999999</v>
      </c>
      <c r="E55" s="154">
        <f t="shared" si="20"/>
        <v>3600.567</v>
      </c>
      <c r="F55" s="154">
        <f t="shared" si="21"/>
        <v>4140.652</v>
      </c>
      <c r="G55" s="154">
        <f t="shared" si="22"/>
        <v>4141</v>
      </c>
      <c r="H55" s="209">
        <f t="shared" si="23"/>
        <v>4141</v>
      </c>
      <c r="I55" s="207">
        <v>323.52499999999998</v>
      </c>
      <c r="J55" s="70">
        <f t="shared" si="26"/>
        <v>10.029274999999998</v>
      </c>
      <c r="K55" s="207">
        <f t="shared" si="25"/>
        <v>333.55427499999996</v>
      </c>
      <c r="L55" s="183">
        <v>2154</v>
      </c>
      <c r="M55" s="174">
        <f t="shared" si="8"/>
        <v>1987</v>
      </c>
    </row>
    <row r="56" spans="1:13" x14ac:dyDescent="0.3">
      <c r="A56" s="5" t="s">
        <v>74</v>
      </c>
      <c r="B56" s="3"/>
      <c r="C56" s="154">
        <f t="shared" si="18"/>
        <v>364.72449799999998</v>
      </c>
      <c r="D56" s="154">
        <f t="shared" si="19"/>
        <v>3162.0990000000002</v>
      </c>
      <c r="E56" s="154">
        <f t="shared" si="20"/>
        <v>3636.4140000000002</v>
      </c>
      <c r="F56" s="154">
        <f t="shared" si="21"/>
        <v>4181.8760000000002</v>
      </c>
      <c r="G56" s="154">
        <f t="shared" si="22"/>
        <v>4182</v>
      </c>
      <c r="H56" s="209">
        <f t="shared" si="23"/>
        <v>4182</v>
      </c>
      <c r="I56" s="207">
        <v>353.75799999999998</v>
      </c>
      <c r="J56" s="70">
        <f t="shared" si="26"/>
        <v>10.966498</v>
      </c>
      <c r="K56" s="207">
        <f t="shared" si="25"/>
        <v>364.72449799999998</v>
      </c>
      <c r="L56" s="183">
        <v>2179</v>
      </c>
      <c r="M56" s="174">
        <f t="shared" si="8"/>
        <v>2003</v>
      </c>
    </row>
    <row r="57" spans="1:13" x14ac:dyDescent="0.3">
      <c r="A57" s="5" t="s">
        <v>75</v>
      </c>
      <c r="B57" s="3"/>
      <c r="C57" s="154">
        <f t="shared" si="18"/>
        <v>424.83901500000002</v>
      </c>
      <c r="D57" s="154">
        <f t="shared" si="19"/>
        <v>3222.2130000000002</v>
      </c>
      <c r="E57" s="154">
        <f t="shared" si="20"/>
        <v>3705.5450000000001</v>
      </c>
      <c r="F57" s="154">
        <f t="shared" si="21"/>
        <v>4261.3770000000004</v>
      </c>
      <c r="G57" s="154">
        <f t="shared" si="22"/>
        <v>4261</v>
      </c>
      <c r="H57" s="209">
        <f t="shared" si="23"/>
        <v>4261</v>
      </c>
      <c r="I57" s="207">
        <v>412.065</v>
      </c>
      <c r="J57" s="70">
        <f t="shared" si="26"/>
        <v>12.774015</v>
      </c>
      <c r="K57" s="207">
        <f t="shared" si="25"/>
        <v>424.83901500000002</v>
      </c>
      <c r="L57" s="183">
        <v>2226</v>
      </c>
      <c r="M57" s="174">
        <f t="shared" si="8"/>
        <v>2035</v>
      </c>
    </row>
    <row r="58" spans="1:13" x14ac:dyDescent="0.3">
      <c r="A58" s="5" t="s">
        <v>76</v>
      </c>
      <c r="B58" s="3"/>
      <c r="C58" s="154">
        <f t="shared" si="18"/>
        <v>448.69841700000001</v>
      </c>
      <c r="D58" s="154">
        <f t="shared" si="19"/>
        <v>3246.0729999999999</v>
      </c>
      <c r="E58" s="154">
        <f t="shared" si="20"/>
        <v>3732.9839999999999</v>
      </c>
      <c r="F58" s="154">
        <f t="shared" si="21"/>
        <v>4292.9319999999998</v>
      </c>
      <c r="G58" s="154">
        <f t="shared" si="22"/>
        <v>4293</v>
      </c>
      <c r="H58" s="209">
        <f t="shared" si="23"/>
        <v>4293</v>
      </c>
      <c r="I58" s="207">
        <v>435.20699999999999</v>
      </c>
      <c r="J58" s="70">
        <f t="shared" si="26"/>
        <v>13.491417</v>
      </c>
      <c r="K58" s="207">
        <f t="shared" si="25"/>
        <v>448.69841700000001</v>
      </c>
      <c r="L58" s="183">
        <v>2245</v>
      </c>
      <c r="M58" s="174">
        <f t="shared" si="8"/>
        <v>2048</v>
      </c>
    </row>
    <row r="59" spans="1:13" x14ac:dyDescent="0.3">
      <c r="A59" s="5" t="s">
        <v>77</v>
      </c>
      <c r="B59" s="3"/>
      <c r="C59" s="154">
        <f t="shared" si="18"/>
        <v>483.69055700000001</v>
      </c>
      <c r="D59" s="154">
        <f t="shared" si="19"/>
        <v>3281.0650000000001</v>
      </c>
      <c r="E59" s="154">
        <f t="shared" si="20"/>
        <v>3773.2249999999999</v>
      </c>
      <c r="F59" s="154">
        <f t="shared" si="21"/>
        <v>4339.2089999999998</v>
      </c>
      <c r="G59" s="154">
        <f t="shared" si="22"/>
        <v>4339</v>
      </c>
      <c r="H59" s="209">
        <f t="shared" si="23"/>
        <v>4339</v>
      </c>
      <c r="I59" s="207">
        <v>469.14699999999999</v>
      </c>
      <c r="J59" s="70">
        <f t="shared" si="26"/>
        <v>14.543557</v>
      </c>
      <c r="K59" s="207">
        <f t="shared" si="25"/>
        <v>483.69055700000001</v>
      </c>
      <c r="L59" s="183">
        <v>2272</v>
      </c>
      <c r="M59" s="174">
        <f t="shared" si="8"/>
        <v>2067</v>
      </c>
    </row>
    <row r="60" spans="1:13" x14ac:dyDescent="0.3">
      <c r="A60" s="5" t="s">
        <v>78</v>
      </c>
      <c r="B60" s="3"/>
      <c r="C60" s="154">
        <f t="shared" si="18"/>
        <v>516.42274499999996</v>
      </c>
      <c r="D60" s="154">
        <f t="shared" si="19"/>
        <v>3313.797</v>
      </c>
      <c r="E60" s="154">
        <f t="shared" si="20"/>
        <v>3810.8670000000002</v>
      </c>
      <c r="F60" s="154">
        <f t="shared" si="21"/>
        <v>4382.4970000000003</v>
      </c>
      <c r="G60" s="154">
        <f t="shared" si="22"/>
        <v>4382</v>
      </c>
      <c r="H60" s="209">
        <f t="shared" si="23"/>
        <v>4382</v>
      </c>
      <c r="I60" s="207">
        <v>500.89499999999998</v>
      </c>
      <c r="J60" s="70">
        <f t="shared" si="26"/>
        <v>15.527744999999999</v>
      </c>
      <c r="K60" s="207">
        <f t="shared" si="25"/>
        <v>516.42274499999996</v>
      </c>
      <c r="L60" s="183">
        <v>2298</v>
      </c>
      <c r="M60" s="174">
        <f t="shared" si="8"/>
        <v>2084</v>
      </c>
    </row>
    <row r="61" spans="1:13" x14ac:dyDescent="0.3">
      <c r="A61" s="8"/>
      <c r="B61" s="42"/>
      <c r="C61" s="120"/>
      <c r="D61" s="54"/>
      <c r="E61" s="52"/>
      <c r="F61" s="52"/>
      <c r="G61" s="52"/>
      <c r="H61" s="212"/>
      <c r="I61" s="207"/>
      <c r="K61" s="207"/>
      <c r="L61" s="186"/>
      <c r="M61" s="177"/>
    </row>
    <row r="62" spans="1:13" x14ac:dyDescent="0.3">
      <c r="A62" s="5"/>
      <c r="B62" s="3"/>
      <c r="D62" s="47"/>
      <c r="E62" s="48"/>
      <c r="F62" s="48"/>
      <c r="G62" s="48"/>
      <c r="H62" s="210"/>
      <c r="I62" s="207"/>
      <c r="K62" s="207"/>
      <c r="L62" s="184"/>
      <c r="M62" s="175"/>
    </row>
    <row r="63" spans="1:13" x14ac:dyDescent="0.3">
      <c r="A63" s="2" t="s">
        <v>62</v>
      </c>
      <c r="B63" s="152">
        <f>B10</f>
        <v>2797.3741209999998</v>
      </c>
      <c r="C63" s="154">
        <f t="shared" ref="C63:C69" si="27">K63</f>
        <v>243.64798200000001</v>
      </c>
      <c r="D63" s="154">
        <f t="shared" ref="D63:D69" si="28">ROUND(SUM($B$10,C63),3)</f>
        <v>3041.0219999999999</v>
      </c>
      <c r="E63" s="154">
        <f t="shared" ref="E63:E69" si="29">ROUND(D63+(D63*$E$8),3)</f>
        <v>3497.1750000000002</v>
      </c>
      <c r="F63" s="154">
        <f t="shared" ref="F63:F69" si="30">ROUND(E63+(E63*$F$8),3)</f>
        <v>4021.7510000000002</v>
      </c>
      <c r="G63" s="154">
        <f t="shared" ref="G63:G69" si="31">ROUND(F63,0)</f>
        <v>4022</v>
      </c>
      <c r="H63" s="209">
        <f t="shared" ref="H63:H69" si="32">IF(G63-L63=$H$10-$L$10,G63,IF(G63-L63&lt;$G$10-$L$10,G63+0,IF(G63-L63&gt;$G$10-$L$10,G63-0,FALSE)))</f>
        <v>4022</v>
      </c>
      <c r="I63" s="207">
        <v>236.322</v>
      </c>
      <c r="J63" s="70">
        <f t="shared" ref="J63:J69" si="33">I63*3.1%</f>
        <v>7.3259819999999998</v>
      </c>
      <c r="K63" s="207">
        <f t="shared" ref="K63:K69" si="34">I63+J63</f>
        <v>243.64798200000001</v>
      </c>
      <c r="L63" s="183">
        <v>2083</v>
      </c>
      <c r="M63" s="174">
        <f t="shared" si="8"/>
        <v>1939</v>
      </c>
    </row>
    <row r="64" spans="1:13" x14ac:dyDescent="0.3">
      <c r="A64" s="2" t="s">
        <v>63</v>
      </c>
      <c r="B64" s="3"/>
      <c r="C64" s="154">
        <f t="shared" si="27"/>
        <v>298.04663499999998</v>
      </c>
      <c r="D64" s="154">
        <f t="shared" si="28"/>
        <v>3095.4209999999998</v>
      </c>
      <c r="E64" s="154">
        <f t="shared" si="29"/>
        <v>3559.7339999999999</v>
      </c>
      <c r="F64" s="154">
        <f t="shared" si="30"/>
        <v>4093.694</v>
      </c>
      <c r="G64" s="154">
        <f t="shared" si="31"/>
        <v>4094</v>
      </c>
      <c r="H64" s="209">
        <f t="shared" si="32"/>
        <v>4094</v>
      </c>
      <c r="I64" s="207">
        <v>289.08499999999998</v>
      </c>
      <c r="J64" s="70">
        <f t="shared" si="33"/>
        <v>8.9616349999999994</v>
      </c>
      <c r="K64" s="207">
        <f t="shared" si="34"/>
        <v>298.04663499999998</v>
      </c>
      <c r="L64" s="183">
        <v>2126</v>
      </c>
      <c r="M64" s="174">
        <f t="shared" si="8"/>
        <v>1968</v>
      </c>
    </row>
    <row r="65" spans="1:13" x14ac:dyDescent="0.3">
      <c r="A65" s="2" t="s">
        <v>64</v>
      </c>
      <c r="B65" s="3"/>
      <c r="C65" s="154">
        <f t="shared" si="27"/>
        <v>338.20614699999999</v>
      </c>
      <c r="D65" s="154">
        <f t="shared" si="28"/>
        <v>3135.58</v>
      </c>
      <c r="E65" s="154">
        <f t="shared" si="29"/>
        <v>3605.9169999999999</v>
      </c>
      <c r="F65" s="154">
        <f t="shared" si="30"/>
        <v>4146.8050000000003</v>
      </c>
      <c r="G65" s="154">
        <f t="shared" si="31"/>
        <v>4147</v>
      </c>
      <c r="H65" s="209">
        <f t="shared" si="32"/>
        <v>4147</v>
      </c>
      <c r="I65" s="207">
        <v>328.03699999999998</v>
      </c>
      <c r="J65" s="70">
        <f t="shared" si="33"/>
        <v>10.169146999999999</v>
      </c>
      <c r="K65" s="207">
        <f t="shared" si="34"/>
        <v>338.20614699999999</v>
      </c>
      <c r="L65" s="183">
        <v>2158</v>
      </c>
      <c r="M65" s="174">
        <f t="shared" si="8"/>
        <v>1989</v>
      </c>
    </row>
    <row r="66" spans="1:13" x14ac:dyDescent="0.3">
      <c r="A66" s="2" t="s">
        <v>65</v>
      </c>
      <c r="B66" s="3"/>
      <c r="C66" s="154">
        <f t="shared" si="27"/>
        <v>332.557298</v>
      </c>
      <c r="D66" s="154">
        <f t="shared" si="28"/>
        <v>3129.931</v>
      </c>
      <c r="E66" s="154">
        <f t="shared" si="29"/>
        <v>3599.4209999999998</v>
      </c>
      <c r="F66" s="154">
        <f t="shared" si="30"/>
        <v>4139.3339999999998</v>
      </c>
      <c r="G66" s="154">
        <f t="shared" si="31"/>
        <v>4139</v>
      </c>
      <c r="H66" s="209">
        <f t="shared" si="32"/>
        <v>4139</v>
      </c>
      <c r="I66" s="207">
        <v>322.55799999999999</v>
      </c>
      <c r="J66" s="70">
        <f t="shared" si="33"/>
        <v>9.9992979999999996</v>
      </c>
      <c r="K66" s="207">
        <f t="shared" si="34"/>
        <v>332.557298</v>
      </c>
      <c r="L66" s="183">
        <v>2153</v>
      </c>
      <c r="M66" s="174">
        <f t="shared" si="8"/>
        <v>1986</v>
      </c>
    </row>
    <row r="67" spans="1:13" x14ac:dyDescent="0.3">
      <c r="A67" s="2" t="s">
        <v>66</v>
      </c>
      <c r="B67" s="3"/>
      <c r="C67" s="154">
        <f t="shared" si="27"/>
        <v>349.92036899999999</v>
      </c>
      <c r="D67" s="154">
        <f t="shared" si="28"/>
        <v>3147.2939999999999</v>
      </c>
      <c r="E67" s="154">
        <f t="shared" si="29"/>
        <v>3619.3879999999999</v>
      </c>
      <c r="F67" s="154">
        <f t="shared" si="30"/>
        <v>4162.2960000000003</v>
      </c>
      <c r="G67" s="154">
        <f t="shared" si="31"/>
        <v>4162</v>
      </c>
      <c r="H67" s="209">
        <f t="shared" si="32"/>
        <v>4162</v>
      </c>
      <c r="I67" s="207">
        <v>339.399</v>
      </c>
      <c r="J67" s="70">
        <f t="shared" si="33"/>
        <v>10.521369</v>
      </c>
      <c r="K67" s="207">
        <f t="shared" si="34"/>
        <v>349.92036899999999</v>
      </c>
      <c r="L67" s="183">
        <v>2167</v>
      </c>
      <c r="M67" s="174">
        <f t="shared" si="8"/>
        <v>1995</v>
      </c>
    </row>
    <row r="68" spans="1:13" x14ac:dyDescent="0.3">
      <c r="A68" s="2" t="s">
        <v>67</v>
      </c>
      <c r="B68" s="3"/>
      <c r="C68" s="154">
        <f t="shared" si="27"/>
        <v>348.98937599999999</v>
      </c>
      <c r="D68" s="154">
        <f t="shared" si="28"/>
        <v>3146.3629999999998</v>
      </c>
      <c r="E68" s="154">
        <f t="shared" si="29"/>
        <v>3618.317</v>
      </c>
      <c r="F68" s="154">
        <f t="shared" si="30"/>
        <v>4161.0649999999996</v>
      </c>
      <c r="G68" s="154">
        <f t="shared" si="31"/>
        <v>4161</v>
      </c>
      <c r="H68" s="209">
        <f t="shared" si="32"/>
        <v>4161</v>
      </c>
      <c r="I68" s="207">
        <v>338.49599999999998</v>
      </c>
      <c r="J68" s="70">
        <f t="shared" si="33"/>
        <v>10.493376</v>
      </c>
      <c r="K68" s="207">
        <f t="shared" si="34"/>
        <v>348.98937599999999</v>
      </c>
      <c r="L68" s="183">
        <v>2166</v>
      </c>
      <c r="M68" s="174">
        <f t="shared" si="8"/>
        <v>1995</v>
      </c>
    </row>
    <row r="69" spans="1:13" x14ac:dyDescent="0.3">
      <c r="A69" s="2" t="s">
        <v>68</v>
      </c>
      <c r="B69" s="3"/>
      <c r="C69" s="154">
        <f t="shared" si="27"/>
        <v>385.99196600000005</v>
      </c>
      <c r="D69" s="154">
        <f t="shared" si="28"/>
        <v>3183.366</v>
      </c>
      <c r="E69" s="154">
        <f t="shared" si="29"/>
        <v>3660.8710000000001</v>
      </c>
      <c r="F69" s="154">
        <f t="shared" si="30"/>
        <v>4210.0020000000004</v>
      </c>
      <c r="G69" s="154">
        <f t="shared" si="31"/>
        <v>4210</v>
      </c>
      <c r="H69" s="209">
        <f t="shared" si="32"/>
        <v>4210</v>
      </c>
      <c r="I69" s="207">
        <v>374.38600000000002</v>
      </c>
      <c r="J69" s="70">
        <f t="shared" si="33"/>
        <v>11.605966</v>
      </c>
      <c r="K69" s="207">
        <f t="shared" si="34"/>
        <v>385.99196600000005</v>
      </c>
      <c r="L69" s="183">
        <v>2195</v>
      </c>
      <c r="M69" s="174">
        <f t="shared" si="8"/>
        <v>2015</v>
      </c>
    </row>
    <row r="70" spans="1:13" ht="13.5"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row>
    <row r="76" spans="1:13" x14ac:dyDescent="0.3">
      <c r="D76" s="10" t="s">
        <v>176</v>
      </c>
      <c r="E76" s="311">
        <f>'LPG Saldanh Bay'!E76</f>
        <v>1611.905</v>
      </c>
      <c r="F76" s="196"/>
      <c r="H76" s="311"/>
      <c r="I76" s="215"/>
    </row>
    <row r="77" spans="1:13" x14ac:dyDescent="0.3">
      <c r="D77" s="10" t="s">
        <v>177</v>
      </c>
      <c r="E77" s="311">
        <f>43.092*1.044</f>
        <v>44.988047999999999</v>
      </c>
      <c r="F77" s="3"/>
      <c r="G77" s="3"/>
      <c r="H77" s="311"/>
      <c r="I77" s="216"/>
      <c r="J77" s="206"/>
    </row>
    <row r="78" spans="1:13" x14ac:dyDescent="0.3">
      <c r="D78" s="10" t="s">
        <v>178</v>
      </c>
      <c r="E78" s="313">
        <f>232.915*1.031</f>
        <v>240.13536499999998</v>
      </c>
      <c r="F78" s="216"/>
      <c r="G78" s="216"/>
      <c r="H78" s="216"/>
      <c r="I78" s="216"/>
      <c r="J78" s="206"/>
      <c r="K78" s="312"/>
    </row>
    <row r="79" spans="1:13" x14ac:dyDescent="0.3">
      <c r="D79" s="10" t="s">
        <v>179</v>
      </c>
      <c r="E79" s="311">
        <f>297.612*1.031</f>
        <v>306.83797199999998</v>
      </c>
      <c r="F79" s="216"/>
      <c r="G79" s="216"/>
      <c r="H79" s="216"/>
      <c r="I79" s="216"/>
      <c r="J79" s="206"/>
    </row>
    <row r="80" spans="1:13" x14ac:dyDescent="0.3">
      <c r="D80" s="10" t="s">
        <v>175</v>
      </c>
      <c r="E80" s="311">
        <f>568.494*1.044</f>
        <v>593.50773600000002</v>
      </c>
      <c r="F80" s="216"/>
      <c r="G80" s="216"/>
      <c r="H80" s="216"/>
      <c r="I80" s="216"/>
      <c r="J80" s="206"/>
    </row>
    <row r="81" spans="5:9" ht="13.5" thickBot="1" x14ac:dyDescent="0.35">
      <c r="E81" s="214">
        <f>SUM(E76:E80)</f>
        <v>2797.3741209999998</v>
      </c>
      <c r="F81" s="216"/>
      <c r="G81" s="216"/>
      <c r="H81" s="216"/>
      <c r="I81" s="216"/>
    </row>
    <row r="82" spans="5:9" x14ac:dyDescent="0.3">
      <c r="F82" s="216"/>
      <c r="G82" s="216"/>
      <c r="H82" s="216"/>
      <c r="I82" s="216"/>
    </row>
    <row r="83" spans="5:9" x14ac:dyDescent="0.3">
      <c r="F83" s="216"/>
      <c r="G83" s="216"/>
      <c r="H83" s="216"/>
      <c r="I83" s="216"/>
    </row>
    <row r="84" spans="5:9" x14ac:dyDescent="0.3">
      <c r="E84" s="234"/>
      <c r="F84" s="216"/>
      <c r="G84" s="216"/>
      <c r="H84" s="216"/>
      <c r="I84" s="216"/>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32" workbookViewId="0">
      <selection activeCell="G47" sqref="G4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42" t="s">
        <v>98</v>
      </c>
      <c r="D2" s="343"/>
      <c r="E2" s="344"/>
      <c r="F2"/>
    </row>
    <row r="3" spans="1:9" x14ac:dyDescent="0.3">
      <c r="A3" s="69"/>
      <c r="B3" s="10"/>
      <c r="C3" s="20"/>
      <c r="E3" s="57"/>
      <c r="F3"/>
      <c r="G3" s="189"/>
      <c r="H3" s="189"/>
      <c r="I3" s="192"/>
    </row>
    <row r="4" spans="1:9" x14ac:dyDescent="0.3">
      <c r="A4" s="69"/>
      <c r="B4" s="354" t="s">
        <v>90</v>
      </c>
      <c r="C4" s="355"/>
      <c r="D4" s="355"/>
      <c r="E4" s="356"/>
      <c r="F4"/>
      <c r="G4" s="189"/>
      <c r="H4" s="189"/>
      <c r="I4" s="193"/>
    </row>
    <row r="5" spans="1:9" x14ac:dyDescent="0.3">
      <c r="A5" s="69"/>
      <c r="B5" s="107" t="str">
        <f>LPG!F3</f>
        <v>EFFECTIVE 06 MAY 2026</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5" customFormat="1" x14ac:dyDescent="0.3">
      <c r="A11" s="241"/>
      <c r="B11" s="75" t="s">
        <v>25</v>
      </c>
      <c r="C11" s="263">
        <f>2311.798+422</f>
        <v>2733.7979999999998</v>
      </c>
      <c r="D11" s="229">
        <v>3.9</v>
      </c>
      <c r="E11" s="262">
        <f>$C$11+D11</f>
        <v>2737.6979999999999</v>
      </c>
      <c r="F11" s="242"/>
      <c r="G11" s="243"/>
      <c r="H11" s="244"/>
    </row>
    <row r="12" spans="1:9" s="245" customFormat="1" x14ac:dyDescent="0.3">
      <c r="A12" s="241"/>
      <c r="B12" s="75" t="s">
        <v>26</v>
      </c>
      <c r="C12" s="15"/>
      <c r="D12" s="70">
        <v>10.3</v>
      </c>
      <c r="E12" s="168">
        <f>$C$11+D12</f>
        <v>2744.098</v>
      </c>
      <c r="F12" s="242"/>
      <c r="G12" s="243"/>
      <c r="H12" s="244"/>
    </row>
    <row r="13" spans="1:9" s="245" customFormat="1" x14ac:dyDescent="0.3">
      <c r="A13" s="241"/>
      <c r="B13" s="75" t="s">
        <v>27</v>
      </c>
      <c r="C13" s="15"/>
      <c r="D13" s="70">
        <v>16.100000000000001</v>
      </c>
      <c r="E13" s="168">
        <f t="shared" ref="E13:E27" si="0">$C$11+D13</f>
        <v>2749.8979999999997</v>
      </c>
      <c r="F13" s="242"/>
      <c r="G13" s="243"/>
      <c r="H13" s="244"/>
    </row>
    <row r="14" spans="1:9" s="245" customFormat="1" x14ac:dyDescent="0.3">
      <c r="A14" s="241"/>
      <c r="B14" s="75" t="s">
        <v>28</v>
      </c>
      <c r="C14" s="15"/>
      <c r="D14" s="70">
        <v>23.7</v>
      </c>
      <c r="E14" s="168">
        <f t="shared" si="0"/>
        <v>2757.4979999999996</v>
      </c>
      <c r="F14" s="242"/>
      <c r="G14" s="243"/>
      <c r="H14" s="244"/>
    </row>
    <row r="15" spans="1:9" s="245" customFormat="1" x14ac:dyDescent="0.3">
      <c r="A15" s="241"/>
      <c r="B15" s="75" t="s">
        <v>29</v>
      </c>
      <c r="C15" s="15"/>
      <c r="D15" s="70">
        <v>34.4</v>
      </c>
      <c r="E15" s="168">
        <f t="shared" si="0"/>
        <v>2768.1979999999999</v>
      </c>
      <c r="F15" s="242"/>
      <c r="G15" s="243"/>
      <c r="H15" s="244"/>
    </row>
    <row r="16" spans="1:9" s="245" customFormat="1" x14ac:dyDescent="0.3">
      <c r="A16" s="241"/>
      <c r="B16" s="75" t="s">
        <v>30</v>
      </c>
      <c r="C16" s="15"/>
      <c r="D16" s="70">
        <v>49.8</v>
      </c>
      <c r="E16" s="168">
        <f t="shared" si="0"/>
        <v>2783.598</v>
      </c>
      <c r="F16" s="242"/>
      <c r="G16" s="243"/>
      <c r="H16" s="244"/>
    </row>
    <row r="17" spans="1:8" s="245" customFormat="1" x14ac:dyDescent="0.3">
      <c r="A17" s="241"/>
      <c r="B17" s="75" t="s">
        <v>31</v>
      </c>
      <c r="C17" s="15"/>
      <c r="D17" s="70">
        <v>63.5</v>
      </c>
      <c r="E17" s="168">
        <f t="shared" si="0"/>
        <v>2797.2979999999998</v>
      </c>
      <c r="F17" s="242"/>
      <c r="G17" s="243"/>
      <c r="H17" s="244"/>
    </row>
    <row r="18" spans="1:8" s="245" customFormat="1" x14ac:dyDescent="0.3">
      <c r="A18" s="241"/>
      <c r="B18" s="75" t="s">
        <v>32</v>
      </c>
      <c r="C18" s="15"/>
      <c r="D18" s="70">
        <v>88.6</v>
      </c>
      <c r="E18" s="168">
        <f t="shared" si="0"/>
        <v>2822.3979999999997</v>
      </c>
      <c r="F18" s="242"/>
      <c r="G18" s="243"/>
      <c r="H18" s="244"/>
    </row>
    <row r="19" spans="1:8" s="245" customFormat="1" x14ac:dyDescent="0.3">
      <c r="A19" s="241"/>
      <c r="B19" s="75" t="s">
        <v>33</v>
      </c>
      <c r="C19" s="15"/>
      <c r="D19" s="70">
        <v>115.8</v>
      </c>
      <c r="E19" s="168">
        <f t="shared" si="0"/>
        <v>2849.598</v>
      </c>
      <c r="F19" s="242"/>
      <c r="G19" s="243"/>
      <c r="H19" s="244"/>
    </row>
    <row r="20" spans="1:8" x14ac:dyDescent="0.3">
      <c r="A20" s="69"/>
      <c r="B20" s="75" t="s">
        <v>34</v>
      </c>
      <c r="C20" s="15"/>
      <c r="D20" s="70">
        <v>123.1</v>
      </c>
      <c r="E20" s="168">
        <f t="shared" si="0"/>
        <v>2856.8979999999997</v>
      </c>
      <c r="F20" s="188"/>
      <c r="G20" s="201"/>
      <c r="H20" s="194"/>
    </row>
    <row r="21" spans="1:8" x14ac:dyDescent="0.3">
      <c r="A21" s="69"/>
      <c r="B21" s="75" t="s">
        <v>35</v>
      </c>
      <c r="C21" s="15"/>
      <c r="D21" s="70">
        <v>173.5</v>
      </c>
      <c r="E21" s="168">
        <f t="shared" si="0"/>
        <v>2907.2979999999998</v>
      </c>
      <c r="F21" s="188"/>
      <c r="G21" s="201"/>
      <c r="H21" s="194"/>
    </row>
    <row r="22" spans="1:8" x14ac:dyDescent="0.3">
      <c r="A22" s="69"/>
      <c r="B22" s="75" t="s">
        <v>36</v>
      </c>
      <c r="C22" s="15"/>
      <c r="D22" s="70">
        <v>180.4</v>
      </c>
      <c r="E22" s="168">
        <f t="shared" si="0"/>
        <v>2914.1979999999999</v>
      </c>
      <c r="F22" s="188"/>
      <c r="G22" s="201"/>
      <c r="H22" s="3"/>
    </row>
    <row r="23" spans="1:8" x14ac:dyDescent="0.3">
      <c r="A23" s="69"/>
      <c r="B23" s="75" t="s">
        <v>37</v>
      </c>
      <c r="C23" s="15"/>
      <c r="D23" s="70">
        <v>135.6</v>
      </c>
      <c r="E23" s="168">
        <f t="shared" si="0"/>
        <v>2869.3979999999997</v>
      </c>
      <c r="F23" s="188"/>
      <c r="G23" s="201"/>
      <c r="H23" s="3"/>
    </row>
    <row r="24" spans="1:8" x14ac:dyDescent="0.3">
      <c r="A24" s="69"/>
      <c r="B24" s="75" t="s">
        <v>38</v>
      </c>
      <c r="C24" s="15"/>
      <c r="D24" s="70">
        <v>181.8</v>
      </c>
      <c r="E24" s="168">
        <f t="shared" si="0"/>
        <v>2915.598</v>
      </c>
      <c r="F24" s="188"/>
      <c r="G24" s="201"/>
      <c r="H24" s="3"/>
    </row>
    <row r="25" spans="1:8" x14ac:dyDescent="0.3">
      <c r="A25" s="69"/>
      <c r="B25" s="75" t="s">
        <v>39</v>
      </c>
      <c r="C25" s="15"/>
      <c r="D25" s="70">
        <v>169.3</v>
      </c>
      <c r="E25" s="168">
        <f t="shared" si="0"/>
        <v>2903.098</v>
      </c>
      <c r="F25" s="188"/>
      <c r="G25" s="201"/>
      <c r="H25" s="3"/>
    </row>
    <row r="26" spans="1:8" s="245" customFormat="1" x14ac:dyDescent="0.3">
      <c r="A26" s="241"/>
      <c r="B26" s="76" t="s">
        <v>69</v>
      </c>
      <c r="C26" s="3"/>
      <c r="D26" s="70">
        <v>63.5</v>
      </c>
      <c r="E26" s="168">
        <f t="shared" si="0"/>
        <v>2797.2979999999998</v>
      </c>
      <c r="F26" s="242"/>
      <c r="G26" s="243"/>
      <c r="H26" s="247"/>
    </row>
    <row r="27" spans="1:8" x14ac:dyDescent="0.3">
      <c r="A27" s="69"/>
      <c r="B27" s="76" t="s">
        <v>70</v>
      </c>
      <c r="C27" s="3"/>
      <c r="D27" s="70">
        <v>171.4</v>
      </c>
      <c r="E27" s="168">
        <f t="shared" si="0"/>
        <v>2905.1979999999999</v>
      </c>
      <c r="F27" s="188"/>
      <c r="G27" s="201"/>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5" customFormat="1" x14ac:dyDescent="0.3">
      <c r="A30" s="241"/>
      <c r="B30" s="75" t="s">
        <v>40</v>
      </c>
      <c r="C30" s="15">
        <f>C11</f>
        <v>2733.7979999999998</v>
      </c>
      <c r="D30" s="70">
        <v>24.7</v>
      </c>
      <c r="E30" s="168">
        <f t="shared" ref="E30:E38" si="1">$C$11+D30</f>
        <v>2758.4979999999996</v>
      </c>
      <c r="F30" s="242"/>
      <c r="G30" s="243"/>
      <c r="H30" s="247"/>
    </row>
    <row r="31" spans="1:8" x14ac:dyDescent="0.3">
      <c r="A31" s="69"/>
      <c r="B31" s="75" t="s">
        <v>96</v>
      </c>
      <c r="C31" s="15"/>
      <c r="D31" s="70">
        <v>39</v>
      </c>
      <c r="E31" s="168">
        <f>$C$11+D31</f>
        <v>2772.7979999999998</v>
      </c>
      <c r="F31" s="188"/>
      <c r="G31" s="201"/>
      <c r="H31" s="193"/>
    </row>
    <row r="32" spans="1:8" x14ac:dyDescent="0.3">
      <c r="A32" s="69"/>
      <c r="B32" s="75" t="s">
        <v>41</v>
      </c>
      <c r="C32" s="15"/>
      <c r="D32" s="70">
        <v>30.8</v>
      </c>
      <c r="E32" s="168">
        <f t="shared" si="1"/>
        <v>2764.598</v>
      </c>
      <c r="F32" s="188"/>
      <c r="G32" s="201"/>
      <c r="H32" s="193"/>
    </row>
    <row r="33" spans="1:9" s="245" customFormat="1" x14ac:dyDescent="0.3">
      <c r="A33" s="241"/>
      <c r="B33" s="75" t="s">
        <v>42</v>
      </c>
      <c r="C33" s="15"/>
      <c r="D33" s="70">
        <v>43.8</v>
      </c>
      <c r="E33" s="168">
        <f t="shared" si="1"/>
        <v>2777.598</v>
      </c>
      <c r="F33" s="242"/>
      <c r="G33" s="243"/>
      <c r="H33" s="247"/>
    </row>
    <row r="34" spans="1:9" s="245" customFormat="1" x14ac:dyDescent="0.3">
      <c r="A34" s="241"/>
      <c r="B34" s="75" t="s">
        <v>43</v>
      </c>
      <c r="C34" s="15"/>
      <c r="D34" s="70">
        <v>60.1</v>
      </c>
      <c r="E34" s="168">
        <f t="shared" si="1"/>
        <v>2793.8979999999997</v>
      </c>
      <c r="F34" s="242"/>
      <c r="G34" s="243"/>
      <c r="H34" s="247"/>
    </row>
    <row r="35" spans="1:9" s="245" customFormat="1" x14ac:dyDescent="0.3">
      <c r="A35" s="241"/>
      <c r="B35" s="75" t="s">
        <v>44</v>
      </c>
      <c r="C35" s="15"/>
      <c r="D35" s="70">
        <v>56.7</v>
      </c>
      <c r="E35" s="168">
        <f t="shared" si="1"/>
        <v>2790.4979999999996</v>
      </c>
      <c r="F35" s="242"/>
      <c r="G35" s="243"/>
      <c r="H35" s="247"/>
    </row>
    <row r="36" spans="1:9" x14ac:dyDescent="0.3">
      <c r="A36" s="69"/>
      <c r="B36" s="75" t="s">
        <v>45</v>
      </c>
      <c r="C36" s="15"/>
      <c r="D36" s="70">
        <v>71.8</v>
      </c>
      <c r="E36" s="168">
        <f t="shared" si="1"/>
        <v>2805.598</v>
      </c>
      <c r="F36" s="188"/>
      <c r="G36" s="201"/>
      <c r="H36" s="193"/>
    </row>
    <row r="37" spans="1:9" x14ac:dyDescent="0.3">
      <c r="A37" s="69"/>
      <c r="B37" s="75" t="s">
        <v>46</v>
      </c>
      <c r="C37" s="15"/>
      <c r="D37" s="70">
        <v>77.599999999999994</v>
      </c>
      <c r="E37" s="168">
        <f t="shared" si="1"/>
        <v>2811.3979999999997</v>
      </c>
      <c r="F37" s="188"/>
      <c r="G37" s="201"/>
      <c r="H37" s="193"/>
    </row>
    <row r="38" spans="1:9" x14ac:dyDescent="0.3">
      <c r="A38" s="69"/>
      <c r="B38" s="75" t="s">
        <v>47</v>
      </c>
      <c r="C38" s="15"/>
      <c r="D38" s="70">
        <v>90.8</v>
      </c>
      <c r="E38" s="168">
        <f t="shared" si="1"/>
        <v>2824.598</v>
      </c>
      <c r="F38" s="188"/>
      <c r="G38" s="201"/>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2733.7979999999998</v>
      </c>
      <c r="D41" s="70">
        <v>50.3</v>
      </c>
      <c r="E41" s="168">
        <f t="shared" ref="E41:E61" si="2">$C$11+D41</f>
        <v>2784.098</v>
      </c>
      <c r="F41" s="188"/>
      <c r="G41" s="199"/>
      <c r="H41" s="201"/>
      <c r="I41" s="193"/>
    </row>
    <row r="42" spans="1:9" x14ac:dyDescent="0.3">
      <c r="A42" s="69"/>
      <c r="B42" s="75" t="s">
        <v>49</v>
      </c>
      <c r="C42" s="15"/>
      <c r="D42" s="70">
        <v>60.5</v>
      </c>
      <c r="E42" s="168">
        <f t="shared" si="2"/>
        <v>2794.2979999999998</v>
      </c>
      <c r="F42" s="188"/>
      <c r="G42" s="199"/>
      <c r="H42" s="201"/>
      <c r="I42" s="193"/>
    </row>
    <row r="43" spans="1:9" x14ac:dyDescent="0.3">
      <c r="A43" s="69"/>
      <c r="B43" s="75" t="s">
        <v>50</v>
      </c>
      <c r="C43" s="15"/>
      <c r="D43" s="70">
        <v>76.599999999999994</v>
      </c>
      <c r="E43" s="168">
        <f t="shared" si="2"/>
        <v>2810.3979999999997</v>
      </c>
      <c r="F43" s="188"/>
      <c r="G43" s="199"/>
      <c r="H43" s="201"/>
      <c r="I43" s="193"/>
    </row>
    <row r="44" spans="1:9" x14ac:dyDescent="0.3">
      <c r="A44" s="69"/>
      <c r="B44" s="75" t="s">
        <v>51</v>
      </c>
      <c r="C44" s="15"/>
      <c r="D44" s="70">
        <v>117.2</v>
      </c>
      <c r="E44" s="167">
        <f t="shared" si="2"/>
        <v>2850.9979999999996</v>
      </c>
      <c r="F44" s="188"/>
      <c r="G44" s="199"/>
      <c r="H44" s="201"/>
      <c r="I44" s="193"/>
    </row>
    <row r="45" spans="1:9" x14ac:dyDescent="0.3">
      <c r="A45" s="69"/>
      <c r="B45" s="75" t="s">
        <v>52</v>
      </c>
      <c r="C45" s="17" t="s">
        <v>53</v>
      </c>
      <c r="D45" s="229">
        <v>109.3</v>
      </c>
      <c r="E45" s="262">
        <f>$C$11+D45</f>
        <v>2843.098</v>
      </c>
      <c r="F45" s="188"/>
      <c r="G45" s="199"/>
      <c r="H45" s="201"/>
      <c r="I45" s="193"/>
    </row>
    <row r="46" spans="1:9" x14ac:dyDescent="0.3">
      <c r="A46" s="69"/>
      <c r="B46" s="75" t="s">
        <v>54</v>
      </c>
      <c r="C46" s="15"/>
      <c r="D46" s="70">
        <v>130</v>
      </c>
      <c r="E46" s="168">
        <f t="shared" si="2"/>
        <v>2863.7979999999998</v>
      </c>
      <c r="F46" s="188"/>
      <c r="G46" s="199"/>
      <c r="H46" s="201"/>
      <c r="I46" s="193"/>
    </row>
    <row r="47" spans="1:9" x14ac:dyDescent="0.3">
      <c r="A47" s="69"/>
      <c r="B47" s="75" t="s">
        <v>55</v>
      </c>
      <c r="C47" s="15"/>
      <c r="D47" s="70">
        <v>160.19999999999999</v>
      </c>
      <c r="E47" s="168">
        <f t="shared" si="2"/>
        <v>2893.9979999999996</v>
      </c>
      <c r="F47" s="188"/>
      <c r="G47" s="199"/>
      <c r="H47" s="201"/>
      <c r="I47" s="193"/>
    </row>
    <row r="48" spans="1:9" x14ac:dyDescent="0.3">
      <c r="A48" s="69"/>
      <c r="B48" s="75" t="s">
        <v>56</v>
      </c>
      <c r="C48" s="15"/>
      <c r="D48" s="70">
        <v>145.30000000000001</v>
      </c>
      <c r="E48" s="168">
        <f t="shared" si="2"/>
        <v>2879.098</v>
      </c>
      <c r="F48" s="188"/>
      <c r="G48" s="199"/>
      <c r="H48" s="201"/>
      <c r="I48" s="193"/>
    </row>
    <row r="49" spans="1:9" x14ac:dyDescent="0.3">
      <c r="A49" s="69"/>
      <c r="B49" s="75" t="s">
        <v>57</v>
      </c>
      <c r="C49" s="15"/>
      <c r="D49" s="70">
        <v>170.3</v>
      </c>
      <c r="E49" s="168">
        <f t="shared" si="2"/>
        <v>2904.098</v>
      </c>
      <c r="F49" s="188"/>
      <c r="G49" s="199"/>
      <c r="H49" s="201"/>
      <c r="I49" s="193"/>
    </row>
    <row r="50" spans="1:9" x14ac:dyDescent="0.3">
      <c r="A50" s="69"/>
      <c r="B50" s="75" t="s">
        <v>58</v>
      </c>
      <c r="C50" s="3"/>
      <c r="D50" s="70">
        <v>186.4</v>
      </c>
      <c r="E50" s="168">
        <f t="shared" si="2"/>
        <v>2920.1979999999999</v>
      </c>
      <c r="F50" s="188"/>
      <c r="G50" s="199"/>
      <c r="H50" s="201"/>
      <c r="I50" s="193"/>
    </row>
    <row r="51" spans="1:9" x14ac:dyDescent="0.3">
      <c r="A51" s="69"/>
      <c r="B51" s="75" t="s">
        <v>59</v>
      </c>
      <c r="C51" s="3"/>
      <c r="D51" s="70">
        <v>191.3</v>
      </c>
      <c r="E51" s="168">
        <f t="shared" si="2"/>
        <v>2925.098</v>
      </c>
      <c r="F51" s="188"/>
      <c r="G51" s="199"/>
      <c r="H51" s="201"/>
      <c r="I51" s="193"/>
    </row>
    <row r="52" spans="1:9" x14ac:dyDescent="0.3">
      <c r="A52" s="69"/>
      <c r="B52" s="75" t="s">
        <v>60</v>
      </c>
      <c r="C52" s="3"/>
      <c r="D52" s="70">
        <v>164.9</v>
      </c>
      <c r="E52" s="168">
        <f t="shared" si="2"/>
        <v>2898.6979999999999</v>
      </c>
      <c r="F52" s="188"/>
      <c r="G52" s="199"/>
      <c r="H52" s="201"/>
      <c r="I52" s="193"/>
    </row>
    <row r="53" spans="1:9" x14ac:dyDescent="0.3">
      <c r="A53" s="69"/>
      <c r="B53" s="75" t="s">
        <v>61</v>
      </c>
      <c r="C53" s="3"/>
      <c r="D53" s="70">
        <v>182.8</v>
      </c>
      <c r="E53" s="168">
        <f t="shared" si="2"/>
        <v>2916.598</v>
      </c>
      <c r="F53" s="188"/>
      <c r="G53" s="199"/>
      <c r="H53" s="201"/>
      <c r="I53" s="193"/>
    </row>
    <row r="54" spans="1:9" x14ac:dyDescent="0.3">
      <c r="A54" s="69"/>
      <c r="B54" s="76" t="s">
        <v>71</v>
      </c>
      <c r="C54" s="3"/>
      <c r="D54" s="70">
        <v>77.5</v>
      </c>
      <c r="E54" s="168">
        <f t="shared" si="2"/>
        <v>2811.2979999999998</v>
      </c>
      <c r="F54" s="188"/>
      <c r="G54" s="199"/>
      <c r="H54" s="201"/>
      <c r="I54" s="193"/>
    </row>
    <row r="55" spans="1:9" x14ac:dyDescent="0.3">
      <c r="A55" s="69"/>
      <c r="B55" s="76" t="s">
        <v>72</v>
      </c>
      <c r="C55" s="3"/>
      <c r="D55" s="70">
        <v>117.2</v>
      </c>
      <c r="E55" s="168">
        <f t="shared" si="2"/>
        <v>2850.9979999999996</v>
      </c>
      <c r="F55" s="188"/>
      <c r="G55" s="199"/>
      <c r="H55" s="201"/>
      <c r="I55" s="193"/>
    </row>
    <row r="56" spans="1:9" x14ac:dyDescent="0.3">
      <c r="A56" s="69"/>
      <c r="B56" s="76" t="s">
        <v>73</v>
      </c>
      <c r="C56" s="3"/>
      <c r="D56" s="70">
        <v>130</v>
      </c>
      <c r="E56" s="168">
        <f t="shared" si="2"/>
        <v>2863.7979999999998</v>
      </c>
      <c r="F56" s="188"/>
      <c r="G56" s="199"/>
      <c r="H56" s="201"/>
      <c r="I56" s="193"/>
    </row>
    <row r="57" spans="1:9" x14ac:dyDescent="0.3">
      <c r="A57" s="69"/>
      <c r="B57" s="76" t="s">
        <v>74</v>
      </c>
      <c r="C57" s="3"/>
      <c r="D57" s="70">
        <v>160.19999999999999</v>
      </c>
      <c r="E57" s="168">
        <f t="shared" si="2"/>
        <v>2893.9979999999996</v>
      </c>
      <c r="F57" s="188"/>
      <c r="G57" s="199"/>
      <c r="H57" s="201"/>
      <c r="I57" s="193"/>
    </row>
    <row r="58" spans="1:9" x14ac:dyDescent="0.3">
      <c r="A58" s="69"/>
      <c r="B58" s="76" t="s">
        <v>75</v>
      </c>
      <c r="C58" s="3"/>
      <c r="D58" s="70">
        <v>149.69999999999999</v>
      </c>
      <c r="E58" s="168">
        <f t="shared" si="2"/>
        <v>2883.4979999999996</v>
      </c>
      <c r="F58" s="188"/>
      <c r="G58" s="199"/>
      <c r="H58" s="201"/>
      <c r="I58" s="193"/>
    </row>
    <row r="59" spans="1:9" x14ac:dyDescent="0.3">
      <c r="A59" s="69"/>
      <c r="B59" s="76" t="s">
        <v>76</v>
      </c>
      <c r="C59" s="3"/>
      <c r="D59" s="70">
        <v>170.3</v>
      </c>
      <c r="E59" s="168">
        <f t="shared" si="2"/>
        <v>2904.098</v>
      </c>
      <c r="F59" s="188"/>
      <c r="G59" s="199"/>
      <c r="H59" s="201"/>
      <c r="I59" s="193"/>
    </row>
    <row r="60" spans="1:9" x14ac:dyDescent="0.3">
      <c r="A60" s="69"/>
      <c r="B60" s="76" t="s">
        <v>77</v>
      </c>
      <c r="C60" s="3"/>
      <c r="D60" s="70">
        <v>186.4</v>
      </c>
      <c r="E60" s="168">
        <f t="shared" si="2"/>
        <v>2920.1979999999999</v>
      </c>
      <c r="F60" s="188"/>
      <c r="G60" s="199"/>
      <c r="H60" s="201"/>
      <c r="I60" s="193"/>
    </row>
    <row r="61" spans="1:9" x14ac:dyDescent="0.3">
      <c r="A61" s="69"/>
      <c r="B61" s="76" t="s">
        <v>78</v>
      </c>
      <c r="C61" s="3"/>
      <c r="D61" s="70">
        <v>187.7</v>
      </c>
      <c r="E61" s="168">
        <f t="shared" si="2"/>
        <v>2921.4979999999996</v>
      </c>
      <c r="F61" s="188"/>
      <c r="G61" s="199"/>
      <c r="H61" s="201"/>
      <c r="I61" s="193"/>
    </row>
    <row r="62" spans="1:9" x14ac:dyDescent="0.3">
      <c r="A62" s="69"/>
      <c r="B62" s="75"/>
      <c r="C62" s="42"/>
      <c r="D62" s="230"/>
      <c r="E62" s="66"/>
      <c r="F62" s="187"/>
      <c r="G62" s="187"/>
      <c r="H62"/>
    </row>
    <row r="63" spans="1:9" x14ac:dyDescent="0.3">
      <c r="A63" s="69"/>
      <c r="B63" s="75"/>
      <c r="C63" s="3"/>
      <c r="D63" s="3"/>
      <c r="E63" s="64"/>
      <c r="F63"/>
      <c r="G63"/>
      <c r="H63"/>
    </row>
    <row r="64" spans="1:9" x14ac:dyDescent="0.3">
      <c r="A64" s="69"/>
      <c r="B64" s="75" t="s">
        <v>62</v>
      </c>
      <c r="C64" s="15">
        <f>C11</f>
        <v>2733.7979999999998</v>
      </c>
      <c r="D64" s="70">
        <v>91.2</v>
      </c>
      <c r="E64" s="168">
        <f t="shared" ref="E64:E70" si="3">$C$11+D64</f>
        <v>2824.9979999999996</v>
      </c>
      <c r="F64" s="188"/>
      <c r="G64" s="200"/>
      <c r="H64" s="201"/>
    </row>
    <row r="65" spans="1:8" x14ac:dyDescent="0.3">
      <c r="A65" s="69"/>
      <c r="B65" s="75" t="s">
        <v>63</v>
      </c>
      <c r="C65" s="15"/>
      <c r="D65" s="70">
        <v>117.3</v>
      </c>
      <c r="E65" s="168">
        <f t="shared" si="3"/>
        <v>2851.098</v>
      </c>
      <c r="F65" s="188"/>
      <c r="G65" s="200"/>
      <c r="H65" s="201"/>
    </row>
    <row r="66" spans="1:8" x14ac:dyDescent="0.3">
      <c r="A66" s="69"/>
      <c r="B66" s="75" t="s">
        <v>64</v>
      </c>
      <c r="C66" s="15"/>
      <c r="D66" s="70">
        <v>136.6</v>
      </c>
      <c r="E66" s="168">
        <f t="shared" si="3"/>
        <v>2870.3979999999997</v>
      </c>
      <c r="F66" s="188"/>
      <c r="G66" s="200"/>
      <c r="H66" s="201"/>
    </row>
    <row r="67" spans="1:8" x14ac:dyDescent="0.3">
      <c r="A67" s="69"/>
      <c r="B67" s="75" t="s">
        <v>65</v>
      </c>
      <c r="C67" s="15"/>
      <c r="D67" s="70">
        <v>133.9</v>
      </c>
      <c r="E67" s="168">
        <f t="shared" si="3"/>
        <v>2867.6979999999999</v>
      </c>
      <c r="F67" s="188"/>
      <c r="G67" s="200"/>
      <c r="H67" s="201"/>
    </row>
    <row r="68" spans="1:8" x14ac:dyDescent="0.3">
      <c r="A68" s="69"/>
      <c r="B68" s="75" t="s">
        <v>86</v>
      </c>
      <c r="C68" s="15" t="s">
        <v>87</v>
      </c>
      <c r="D68" s="70">
        <v>142.19999999999999</v>
      </c>
      <c r="E68" s="168">
        <f t="shared" si="3"/>
        <v>2875.9979999999996</v>
      </c>
      <c r="F68" s="188"/>
      <c r="G68" s="200"/>
      <c r="H68" s="201"/>
    </row>
    <row r="69" spans="1:8" x14ac:dyDescent="0.3">
      <c r="A69" s="69"/>
      <c r="B69" s="75" t="s">
        <v>67</v>
      </c>
      <c r="C69" s="15"/>
      <c r="D69" s="70">
        <v>141.69999999999999</v>
      </c>
      <c r="E69" s="168">
        <f t="shared" si="3"/>
        <v>2875.4979999999996</v>
      </c>
      <c r="F69" s="188"/>
      <c r="G69" s="200"/>
      <c r="H69" s="201"/>
    </row>
    <row r="70" spans="1:8" x14ac:dyDescent="0.3">
      <c r="A70" s="69"/>
      <c r="B70" s="75" t="s">
        <v>68</v>
      </c>
      <c r="C70" s="15"/>
      <c r="D70" s="70">
        <v>159.5</v>
      </c>
      <c r="E70" s="168">
        <f t="shared" si="3"/>
        <v>2893.2979999999998</v>
      </c>
      <c r="F70" s="188"/>
      <c r="G70" s="200"/>
      <c r="H70" s="201"/>
    </row>
    <row r="71" spans="1:8" ht="13.5" thickBot="1" x14ac:dyDescent="0.35">
      <c r="A71" s="77"/>
      <c r="B71" s="78"/>
      <c r="C71" s="79"/>
      <c r="D71" s="58"/>
      <c r="E71" s="67"/>
      <c r="F71"/>
    </row>
    <row r="72" spans="1:8" x14ac:dyDescent="0.3">
      <c r="B72" s="3"/>
      <c r="C72" s="3"/>
      <c r="D72" s="38"/>
      <c r="E72" s="3"/>
      <c r="F72" s="3"/>
    </row>
    <row r="73" spans="1:8" x14ac:dyDescent="0.3">
      <c r="A73" s="351" t="s">
        <v>88</v>
      </c>
      <c r="B73" s="352"/>
      <c r="C73" s="352"/>
      <c r="D73" s="352"/>
      <c r="E73" s="353"/>
      <c r="F73" s="73"/>
      <c r="H73" s="3"/>
    </row>
    <row r="74" spans="1:8" x14ac:dyDescent="0.3">
      <c r="A74" s="345"/>
      <c r="B74" s="346"/>
      <c r="C74" s="346"/>
      <c r="D74" s="346"/>
      <c r="E74" s="347"/>
      <c r="F74"/>
    </row>
    <row r="75" spans="1:8" x14ac:dyDescent="0.3">
      <c r="A75" s="345" t="s">
        <v>97</v>
      </c>
      <c r="B75" s="357"/>
      <c r="C75" s="357"/>
      <c r="D75" s="357"/>
      <c r="E75" s="358"/>
    </row>
    <row r="76" spans="1:8" x14ac:dyDescent="0.3">
      <c r="A76" s="345" t="s">
        <v>99</v>
      </c>
      <c r="B76" s="346"/>
      <c r="C76" s="346"/>
      <c r="D76" s="346"/>
      <c r="E76" s="347"/>
    </row>
    <row r="77" spans="1:8" x14ac:dyDescent="0.3">
      <c r="A77" s="345" t="s">
        <v>202</v>
      </c>
      <c r="B77" s="346"/>
      <c r="C77" s="346"/>
      <c r="D77" s="346"/>
      <c r="E77" s="347"/>
      <c r="F77" s="314"/>
    </row>
    <row r="78" spans="1:8" x14ac:dyDescent="0.3">
      <c r="A78" s="348" t="s">
        <v>189</v>
      </c>
      <c r="B78" s="349"/>
      <c r="C78" s="349"/>
      <c r="D78" s="349"/>
      <c r="E78" s="350"/>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abSelected="1" topLeftCell="A6" zoomScaleNormal="100" zoomScaleSheetLayoutView="100" workbookViewId="0">
      <selection activeCell="M86" sqref="M86"/>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9" t="s">
        <v>91</v>
      </c>
      <c r="C2" s="359"/>
      <c r="D2" s="359"/>
      <c r="E2" s="112"/>
      <c r="F2"/>
      <c r="G2"/>
      <c r="H2"/>
      <c r="I2"/>
      <c r="J2"/>
    </row>
    <row r="3" spans="1:10" s="113" customFormat="1" ht="15.5" x14ac:dyDescent="0.35">
      <c r="A3" s="11"/>
      <c r="B3" s="20"/>
      <c r="C3" s="10"/>
      <c r="D3" s="10"/>
      <c r="E3" s="112"/>
      <c r="F3"/>
      <c r="G3"/>
      <c r="H3"/>
      <c r="I3"/>
      <c r="J3"/>
    </row>
    <row r="4" spans="1:10" s="113" customFormat="1" ht="15.5" x14ac:dyDescent="0.35">
      <c r="A4" s="360" t="s">
        <v>90</v>
      </c>
      <c r="B4" s="361"/>
      <c r="C4" s="361"/>
      <c r="D4" s="361"/>
      <c r="E4" s="114"/>
      <c r="F4"/>
      <c r="G4"/>
      <c r="H4"/>
      <c r="I4"/>
      <c r="J4"/>
    </row>
    <row r="5" spans="1:10" s="113" customFormat="1" ht="15.5" x14ac:dyDescent="0.35">
      <c r="A5" s="106" t="str">
        <f>LPG!F3</f>
        <v>EFFECTIVE 06 MAY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1" customFormat="1" ht="15.5" x14ac:dyDescent="0.35">
      <c r="A11" s="6" t="s">
        <v>25</v>
      </c>
      <c r="B11" s="322">
        <f>2499.73+526.7</f>
        <v>3026.4300000000003</v>
      </c>
      <c r="C11" s="330">
        <v>3.9</v>
      </c>
      <c r="D11" s="17">
        <f>B11+C11</f>
        <v>3030.3300000000004</v>
      </c>
      <c r="E11" s="248"/>
      <c r="F11" s="249"/>
      <c r="G11" s="250"/>
      <c r="H11" s="244"/>
      <c r="I11" s="245"/>
      <c r="J11" s="245"/>
    </row>
    <row r="12" spans="1:10" s="251" customFormat="1" ht="15.5" x14ac:dyDescent="0.35">
      <c r="A12" s="2" t="s">
        <v>26</v>
      </c>
      <c r="B12" s="22"/>
      <c r="C12" s="239">
        <v>10.3</v>
      </c>
      <c r="D12" s="15">
        <f>B11+C12</f>
        <v>3036.7300000000005</v>
      </c>
      <c r="E12" s="252"/>
      <c r="F12" s="249"/>
      <c r="G12" s="250"/>
      <c r="H12" s="245"/>
      <c r="I12" s="245"/>
      <c r="J12" s="245"/>
    </row>
    <row r="13" spans="1:10" s="251" customFormat="1" ht="15.5" x14ac:dyDescent="0.35">
      <c r="A13" s="2" t="s">
        <v>27</v>
      </c>
      <c r="B13" s="22"/>
      <c r="C13" s="239">
        <v>16.100000000000001</v>
      </c>
      <c r="D13" s="15">
        <f>B11+C13</f>
        <v>3042.53</v>
      </c>
      <c r="E13" s="252"/>
      <c r="F13" s="249"/>
      <c r="G13" s="250"/>
      <c r="H13" s="245"/>
      <c r="I13" s="245"/>
      <c r="J13" s="245"/>
    </row>
    <row r="14" spans="1:10" s="251" customFormat="1" ht="15.5" x14ac:dyDescent="0.35">
      <c r="A14" s="2" t="s">
        <v>28</v>
      </c>
      <c r="B14" s="22"/>
      <c r="C14" s="239">
        <v>23.7</v>
      </c>
      <c r="D14" s="15">
        <f>$B11+C14</f>
        <v>3050.13</v>
      </c>
      <c r="E14" s="252"/>
      <c r="F14" s="249"/>
      <c r="G14" s="250"/>
      <c r="H14" s="245"/>
      <c r="I14" s="245"/>
      <c r="J14" s="245"/>
    </row>
    <row r="15" spans="1:10" s="251" customFormat="1" ht="15.5" x14ac:dyDescent="0.35">
      <c r="A15" s="2" t="s">
        <v>29</v>
      </c>
      <c r="B15" s="22"/>
      <c r="C15" s="239">
        <v>34.4</v>
      </c>
      <c r="D15" s="15">
        <f>$B11+C15</f>
        <v>3060.8300000000004</v>
      </c>
      <c r="E15" s="252"/>
      <c r="F15" s="249"/>
      <c r="G15" s="250"/>
      <c r="H15" s="245"/>
      <c r="I15" s="245"/>
      <c r="J15" s="245"/>
    </row>
    <row r="16" spans="1:10" s="251" customFormat="1" ht="15.5" x14ac:dyDescent="0.35">
      <c r="A16" s="2" t="s">
        <v>30</v>
      </c>
      <c r="B16" s="22"/>
      <c r="C16" s="239">
        <v>49.8</v>
      </c>
      <c r="D16" s="15">
        <f>$B11+C16</f>
        <v>3076.2300000000005</v>
      </c>
      <c r="E16" s="252"/>
      <c r="F16" s="249"/>
      <c r="G16" s="250"/>
      <c r="H16" s="245"/>
      <c r="I16" s="245"/>
      <c r="J16" s="245"/>
    </row>
    <row r="17" spans="1:10" s="251" customFormat="1" ht="15.5" x14ac:dyDescent="0.35">
      <c r="A17" s="2" t="s">
        <v>31</v>
      </c>
      <c r="B17" s="22"/>
      <c r="C17" s="239">
        <v>63.5</v>
      </c>
      <c r="D17" s="15">
        <f>$B11+C17</f>
        <v>3089.9300000000003</v>
      </c>
      <c r="E17" s="252"/>
      <c r="F17" s="249"/>
      <c r="G17" s="250"/>
      <c r="H17" s="245"/>
      <c r="I17" s="245"/>
      <c r="J17" s="245"/>
    </row>
    <row r="18" spans="1:10" s="251" customFormat="1" ht="15.5" x14ac:dyDescent="0.35">
      <c r="A18" s="2" t="s">
        <v>32</v>
      </c>
      <c r="B18" s="22"/>
      <c r="C18" s="239">
        <v>89.7</v>
      </c>
      <c r="D18" s="15">
        <f>$B11+C18</f>
        <v>3116.13</v>
      </c>
      <c r="E18" s="252"/>
      <c r="F18" s="249"/>
      <c r="G18" s="250"/>
      <c r="H18" s="245"/>
      <c r="I18" s="245"/>
      <c r="J18" s="245"/>
    </row>
    <row r="19" spans="1:10" s="251" customFormat="1" ht="15.5" x14ac:dyDescent="0.35">
      <c r="A19" s="2" t="s">
        <v>33</v>
      </c>
      <c r="B19" s="22"/>
      <c r="C19" s="239">
        <v>117.2</v>
      </c>
      <c r="D19" s="15">
        <f>$B11+C19</f>
        <v>3143.63</v>
      </c>
      <c r="E19" s="252"/>
      <c r="F19" s="249"/>
      <c r="G19" s="250"/>
      <c r="H19" s="245"/>
      <c r="I19" s="245"/>
      <c r="J19" s="245"/>
    </row>
    <row r="20" spans="1:10" s="113" customFormat="1" ht="15.5" x14ac:dyDescent="0.35">
      <c r="A20" s="2" t="s">
        <v>34</v>
      </c>
      <c r="B20" s="22"/>
      <c r="C20" s="239">
        <v>124.6</v>
      </c>
      <c r="D20" s="15">
        <f>$B11+C20</f>
        <v>3151.03</v>
      </c>
      <c r="E20" s="112"/>
      <c r="F20" s="187"/>
      <c r="G20" s="190"/>
      <c r="H20"/>
      <c r="I20"/>
      <c r="J20"/>
    </row>
    <row r="21" spans="1:10" s="113" customFormat="1" ht="15.5" x14ac:dyDescent="0.35">
      <c r="A21" s="2" t="s">
        <v>35</v>
      </c>
      <c r="B21" s="22"/>
      <c r="C21" s="264">
        <v>179</v>
      </c>
      <c r="D21" s="15">
        <f>$B11+C21</f>
        <v>3205.4300000000003</v>
      </c>
      <c r="E21" s="112"/>
      <c r="F21" s="187"/>
      <c r="G21" s="190"/>
      <c r="H21"/>
      <c r="I21"/>
      <c r="J21"/>
    </row>
    <row r="22" spans="1:10" s="113" customFormat="1" ht="15.5" x14ac:dyDescent="0.35">
      <c r="A22" s="2" t="s">
        <v>36</v>
      </c>
      <c r="B22" s="22"/>
      <c r="C22" s="239">
        <v>182.6</v>
      </c>
      <c r="D22" s="15">
        <f>$B11+C22</f>
        <v>3209.03</v>
      </c>
      <c r="E22" s="112"/>
      <c r="F22" s="187"/>
      <c r="G22" s="190"/>
      <c r="H22"/>
      <c r="I22"/>
      <c r="J22"/>
    </row>
    <row r="23" spans="1:10" s="113" customFormat="1" ht="15.5" x14ac:dyDescent="0.35">
      <c r="A23" s="2" t="s">
        <v>37</v>
      </c>
      <c r="B23" s="22"/>
      <c r="C23" s="239">
        <v>137.30000000000001</v>
      </c>
      <c r="D23" s="15">
        <f>$B11+C23</f>
        <v>3163.7300000000005</v>
      </c>
      <c r="E23" s="112"/>
      <c r="F23" s="187"/>
      <c r="G23" s="190"/>
      <c r="H23"/>
      <c r="I23"/>
      <c r="J23"/>
    </row>
    <row r="24" spans="1:10" s="113" customFormat="1" ht="15.5" x14ac:dyDescent="0.35">
      <c r="A24" s="2" t="s">
        <v>38</v>
      </c>
      <c r="B24" s="22"/>
      <c r="C24" s="239">
        <v>184</v>
      </c>
      <c r="D24" s="15">
        <f>$B11+C24</f>
        <v>3210.4300000000003</v>
      </c>
      <c r="E24" s="112"/>
      <c r="F24" s="187"/>
      <c r="G24" s="190"/>
      <c r="H24"/>
      <c r="I24"/>
      <c r="J24"/>
    </row>
    <row r="25" spans="1:10" s="113" customFormat="1" ht="15.5" x14ac:dyDescent="0.35">
      <c r="A25" s="2" t="s">
        <v>39</v>
      </c>
      <c r="B25" s="22"/>
      <c r="C25" s="239">
        <v>171.4</v>
      </c>
      <c r="D25" s="15">
        <f>$B11+C25</f>
        <v>3197.8300000000004</v>
      </c>
      <c r="E25" s="112"/>
      <c r="F25" s="187"/>
      <c r="G25" s="190"/>
      <c r="H25"/>
      <c r="I25"/>
      <c r="J25"/>
    </row>
    <row r="26" spans="1:10" s="251" customFormat="1" ht="15.5" x14ac:dyDescent="0.35">
      <c r="A26" s="5" t="s">
        <v>69</v>
      </c>
      <c r="B26" s="3"/>
      <c r="C26" s="239">
        <v>63.5</v>
      </c>
      <c r="D26" s="15">
        <f>$B11+C26</f>
        <v>3089.9300000000003</v>
      </c>
      <c r="E26" s="252"/>
      <c r="F26" s="249"/>
      <c r="G26" s="250"/>
      <c r="H26" s="245"/>
      <c r="I26" s="245"/>
      <c r="J26" s="245"/>
    </row>
    <row r="27" spans="1:10" s="113" customFormat="1" ht="15.5" x14ac:dyDescent="0.35">
      <c r="A27" s="5" t="s">
        <v>70</v>
      </c>
      <c r="B27" s="3"/>
      <c r="C27" s="239">
        <v>171.4</v>
      </c>
      <c r="D27" s="15">
        <f>$B11+C27</f>
        <v>3197.8300000000004</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1" customFormat="1" ht="15.5" x14ac:dyDescent="0.35">
      <c r="A30" s="2" t="s">
        <v>40</v>
      </c>
      <c r="B30" s="22">
        <f>B11</f>
        <v>3026.4300000000003</v>
      </c>
      <c r="C30" s="239">
        <v>24.7</v>
      </c>
      <c r="D30" s="15">
        <f>$B11+C30</f>
        <v>3051.13</v>
      </c>
      <c r="E30" s="252"/>
      <c r="F30" s="249"/>
      <c r="G30" s="250"/>
      <c r="H30" s="245"/>
      <c r="I30" s="245"/>
      <c r="J30" s="245"/>
    </row>
    <row r="31" spans="1:10" s="113" customFormat="1" ht="15.5" x14ac:dyDescent="0.35">
      <c r="A31" s="2" t="s">
        <v>96</v>
      </c>
      <c r="B31" s="22"/>
      <c r="C31" s="239">
        <v>39</v>
      </c>
      <c r="D31" s="15">
        <f>B30+C31</f>
        <v>3065.4300000000003</v>
      </c>
      <c r="E31" s="112"/>
      <c r="F31" s="187"/>
      <c r="G31" s="190"/>
      <c r="H31"/>
      <c r="I31"/>
      <c r="J31"/>
    </row>
    <row r="32" spans="1:10" s="113" customFormat="1" ht="15.5" x14ac:dyDescent="0.35">
      <c r="A32" s="2" t="s">
        <v>41</v>
      </c>
      <c r="B32" s="22"/>
      <c r="C32" s="239">
        <v>30.8</v>
      </c>
      <c r="D32" s="15">
        <f>B30+C32</f>
        <v>3057.2300000000005</v>
      </c>
      <c r="E32" s="112"/>
      <c r="F32" s="187"/>
      <c r="G32" s="190"/>
      <c r="H32"/>
      <c r="I32"/>
      <c r="J32"/>
    </row>
    <row r="33" spans="1:10" s="251" customFormat="1" ht="15.5" x14ac:dyDescent="0.35">
      <c r="A33" s="2" t="s">
        <v>42</v>
      </c>
      <c r="B33" s="22"/>
      <c r="C33" s="239">
        <v>43.8</v>
      </c>
      <c r="D33" s="15">
        <f>B30+C33</f>
        <v>3070.2300000000005</v>
      </c>
      <c r="E33" s="252"/>
      <c r="F33" s="249"/>
      <c r="G33" s="250"/>
      <c r="H33" s="245"/>
      <c r="I33" s="245"/>
      <c r="J33" s="245"/>
    </row>
    <row r="34" spans="1:10" s="251" customFormat="1" ht="15.5" x14ac:dyDescent="0.35">
      <c r="A34" s="2" t="s">
        <v>43</v>
      </c>
      <c r="B34" s="22"/>
      <c r="C34" s="239">
        <v>60.1</v>
      </c>
      <c r="D34" s="15">
        <f>B30+C34</f>
        <v>3086.53</v>
      </c>
      <c r="E34" s="252"/>
      <c r="F34" s="249"/>
      <c r="G34" s="250"/>
      <c r="H34" s="245"/>
      <c r="I34" s="245"/>
      <c r="J34" s="245"/>
    </row>
    <row r="35" spans="1:10" s="251" customFormat="1" ht="15.5" x14ac:dyDescent="0.35">
      <c r="A35" s="2" t="s">
        <v>44</v>
      </c>
      <c r="B35" s="22"/>
      <c r="C35" s="239">
        <v>56.7</v>
      </c>
      <c r="D35" s="15">
        <f>B30+C35</f>
        <v>3083.13</v>
      </c>
      <c r="E35" s="252"/>
      <c r="F35" s="249"/>
      <c r="G35" s="250"/>
      <c r="H35" s="245"/>
      <c r="I35" s="245"/>
      <c r="J35" s="245"/>
    </row>
    <row r="36" spans="1:10" s="113" customFormat="1" ht="15.5" x14ac:dyDescent="0.35">
      <c r="A36" s="2" t="s">
        <v>45</v>
      </c>
      <c r="B36" s="22"/>
      <c r="C36" s="239">
        <v>71.8</v>
      </c>
      <c r="D36" s="15">
        <f>$B30+C36</f>
        <v>3098.2300000000005</v>
      </c>
      <c r="E36" s="112"/>
      <c r="F36" s="187"/>
      <c r="G36" s="190"/>
      <c r="H36"/>
      <c r="I36"/>
      <c r="J36"/>
    </row>
    <row r="37" spans="1:10" s="113" customFormat="1" ht="15.5" x14ac:dyDescent="0.35">
      <c r="A37" s="2" t="s">
        <v>46</v>
      </c>
      <c r="B37" s="22"/>
      <c r="C37" s="239">
        <v>77.599999999999994</v>
      </c>
      <c r="D37" s="15">
        <f>$B30+C37</f>
        <v>3104.03</v>
      </c>
      <c r="E37" s="112"/>
      <c r="F37" s="187"/>
      <c r="G37" s="190"/>
      <c r="H37"/>
      <c r="I37"/>
      <c r="J37"/>
    </row>
    <row r="38" spans="1:10" s="113" customFormat="1" ht="15.5" x14ac:dyDescent="0.35">
      <c r="A38" s="2" t="s">
        <v>47</v>
      </c>
      <c r="B38" s="22"/>
      <c r="C38" s="239">
        <v>90.8</v>
      </c>
      <c r="D38" s="15">
        <f>$B30+C38</f>
        <v>3117.2300000000005</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3026.4300000000003</v>
      </c>
      <c r="C41" s="239">
        <v>50.3</v>
      </c>
      <c r="D41" s="15">
        <f>$B41+C41</f>
        <v>3076.7300000000005</v>
      </c>
      <c r="E41" s="112"/>
      <c r="F41" s="187"/>
      <c r="G41" s="190"/>
      <c r="H41"/>
      <c r="I41"/>
      <c r="J41"/>
    </row>
    <row r="42" spans="1:10" s="113" customFormat="1" ht="15.5" x14ac:dyDescent="0.35">
      <c r="A42" s="2" t="s">
        <v>49</v>
      </c>
      <c r="B42" s="22"/>
      <c r="C42" s="239">
        <v>60.5</v>
      </c>
      <c r="D42" s="15">
        <f>$B41+C42</f>
        <v>3086.9300000000003</v>
      </c>
      <c r="E42" s="112"/>
      <c r="F42" s="187"/>
      <c r="G42" s="190"/>
      <c r="H42"/>
      <c r="I42"/>
      <c r="J42"/>
    </row>
    <row r="43" spans="1:10" s="113" customFormat="1" ht="15.5" x14ac:dyDescent="0.35">
      <c r="A43" s="2" t="s">
        <v>50</v>
      </c>
      <c r="B43" s="22"/>
      <c r="C43" s="239">
        <v>77.5</v>
      </c>
      <c r="D43" s="15">
        <f>$B41+C43</f>
        <v>3103.9300000000003</v>
      </c>
      <c r="E43" s="112"/>
      <c r="F43" s="187"/>
      <c r="G43" s="190"/>
      <c r="H43"/>
      <c r="I43"/>
      <c r="J43"/>
    </row>
    <row r="44" spans="1:10" s="113" customFormat="1" ht="15.5" x14ac:dyDescent="0.35">
      <c r="A44" s="2" t="s">
        <v>51</v>
      </c>
      <c r="B44" s="22"/>
      <c r="C44" s="239">
        <v>97.9</v>
      </c>
      <c r="D44" s="15">
        <f>$B41+C44</f>
        <v>3124.3300000000004</v>
      </c>
      <c r="E44" s="112"/>
      <c r="F44" s="187"/>
      <c r="G44" s="190"/>
      <c r="H44"/>
      <c r="I44"/>
      <c r="J44"/>
    </row>
    <row r="45" spans="1:10" s="113" customFormat="1" ht="15.5" x14ac:dyDescent="0.35">
      <c r="A45" s="7" t="s">
        <v>52</v>
      </c>
      <c r="B45" s="17" t="s">
        <v>53</v>
      </c>
      <c r="C45" s="265">
        <v>91.1</v>
      </c>
      <c r="D45" s="260">
        <f>$B41+C45</f>
        <v>3117.53</v>
      </c>
      <c r="E45" s="119"/>
      <c r="F45" s="187"/>
      <c r="G45" s="329"/>
      <c r="H45"/>
      <c r="I45"/>
      <c r="J45"/>
    </row>
    <row r="46" spans="1:10" s="113" customFormat="1" ht="15.5" x14ac:dyDescent="0.35">
      <c r="A46" s="2" t="s">
        <v>54</v>
      </c>
      <c r="B46" s="22"/>
      <c r="C46" s="239">
        <v>111.8</v>
      </c>
      <c r="D46" s="15">
        <f>$B41+C46</f>
        <v>3138.2300000000005</v>
      </c>
      <c r="E46" s="112"/>
      <c r="F46" s="187"/>
      <c r="G46" s="190"/>
      <c r="H46"/>
      <c r="I46"/>
      <c r="J46"/>
    </row>
    <row r="47" spans="1:10" s="113" customFormat="1" ht="15.5" x14ac:dyDescent="0.35">
      <c r="A47" s="2" t="s">
        <v>55</v>
      </c>
      <c r="B47" s="22"/>
      <c r="C47" s="239">
        <v>136.1</v>
      </c>
      <c r="D47" s="15">
        <f>$B41+C47</f>
        <v>3162.53</v>
      </c>
      <c r="E47" s="112"/>
      <c r="F47" s="187"/>
      <c r="G47" s="190"/>
      <c r="H47"/>
      <c r="I47"/>
      <c r="J47"/>
    </row>
    <row r="48" spans="1:10" s="113" customFormat="1" ht="15.5" x14ac:dyDescent="0.35">
      <c r="A48" s="2" t="s">
        <v>56</v>
      </c>
      <c r="B48" s="22"/>
      <c r="C48" s="239">
        <v>143.69999999999999</v>
      </c>
      <c r="D48" s="15">
        <f>$B41+C48</f>
        <v>3170.13</v>
      </c>
      <c r="E48" s="112"/>
      <c r="F48" s="187"/>
      <c r="G48" s="190"/>
      <c r="H48"/>
      <c r="I48"/>
      <c r="J48"/>
    </row>
    <row r="49" spans="1:10" s="113" customFormat="1" ht="15.5" x14ac:dyDescent="0.35">
      <c r="A49" s="2" t="s">
        <v>57</v>
      </c>
      <c r="B49" s="22"/>
      <c r="C49" s="239">
        <v>163.5</v>
      </c>
      <c r="D49" s="15">
        <f>$B41+C49</f>
        <v>3189.9300000000003</v>
      </c>
      <c r="E49" s="112"/>
      <c r="F49" s="187"/>
      <c r="G49" s="190"/>
      <c r="H49"/>
      <c r="I49"/>
      <c r="J49"/>
    </row>
    <row r="50" spans="1:10" s="113" customFormat="1" ht="15.5" x14ac:dyDescent="0.35">
      <c r="A50" s="2" t="s">
        <v>58</v>
      </c>
      <c r="B50" s="10"/>
      <c r="C50" s="239">
        <v>189</v>
      </c>
      <c r="D50" s="15">
        <f>$B41+C50</f>
        <v>3215.4300000000003</v>
      </c>
      <c r="E50" s="112"/>
      <c r="F50" s="187"/>
      <c r="G50" s="190"/>
      <c r="H50"/>
      <c r="I50"/>
      <c r="J50"/>
    </row>
    <row r="51" spans="1:10" s="113" customFormat="1" ht="15.5" x14ac:dyDescent="0.35">
      <c r="A51" s="2" t="s">
        <v>59</v>
      </c>
      <c r="B51" s="10"/>
      <c r="C51" s="239">
        <v>167.4</v>
      </c>
      <c r="D51" s="15">
        <f>$B41+C51</f>
        <v>3193.8300000000004</v>
      </c>
      <c r="E51" s="112"/>
      <c r="F51" s="187"/>
      <c r="G51" s="190"/>
      <c r="H51"/>
      <c r="I51"/>
      <c r="J51"/>
    </row>
    <row r="52" spans="1:10" s="113" customFormat="1" ht="15.5" x14ac:dyDescent="0.35">
      <c r="A52" s="2" t="s">
        <v>60</v>
      </c>
      <c r="B52" s="10"/>
      <c r="C52" s="239">
        <v>168.5</v>
      </c>
      <c r="D52" s="15">
        <f>$B41+C52</f>
        <v>3194.9300000000003</v>
      </c>
      <c r="E52" s="112"/>
      <c r="F52" s="187"/>
      <c r="G52" s="190"/>
      <c r="H52"/>
      <c r="I52"/>
      <c r="J52"/>
    </row>
    <row r="53" spans="1:10" s="113" customFormat="1" ht="15.5" x14ac:dyDescent="0.35">
      <c r="A53" s="2" t="s">
        <v>61</v>
      </c>
      <c r="B53" s="10"/>
      <c r="C53" s="239">
        <v>188.3</v>
      </c>
      <c r="D53" s="15">
        <f>$B41+C53</f>
        <v>3214.7300000000005</v>
      </c>
      <c r="E53" s="112"/>
      <c r="F53" s="187"/>
      <c r="G53" s="190"/>
      <c r="H53"/>
      <c r="I53"/>
      <c r="J53"/>
    </row>
    <row r="54" spans="1:10" s="113" customFormat="1" ht="15.5" x14ac:dyDescent="0.35">
      <c r="A54" s="5" t="s">
        <v>71</v>
      </c>
      <c r="B54" s="3"/>
      <c r="C54" s="239">
        <v>77.5</v>
      </c>
      <c r="D54" s="15">
        <f>$B41+C54</f>
        <v>3103.9300000000003</v>
      </c>
      <c r="E54" s="112"/>
      <c r="F54" s="187"/>
      <c r="G54" s="190"/>
      <c r="H54"/>
      <c r="I54"/>
      <c r="J54"/>
    </row>
    <row r="55" spans="1:10" s="113" customFormat="1" ht="15.5" x14ac:dyDescent="0.35">
      <c r="A55" s="5" t="s">
        <v>72</v>
      </c>
      <c r="B55" s="3"/>
      <c r="C55" s="239">
        <v>97.9</v>
      </c>
      <c r="D55" s="15">
        <f>$B41+C55</f>
        <v>3124.3300000000004</v>
      </c>
      <c r="E55" s="112"/>
      <c r="F55" s="187"/>
      <c r="G55" s="190"/>
      <c r="H55"/>
      <c r="I55"/>
      <c r="J55"/>
    </row>
    <row r="56" spans="1:10" s="113" customFormat="1" ht="15.5" x14ac:dyDescent="0.35">
      <c r="A56" s="5" t="s">
        <v>73</v>
      </c>
      <c r="B56" s="3"/>
      <c r="C56" s="239">
        <v>111.8</v>
      </c>
      <c r="D56" s="15">
        <f>$B41+C56</f>
        <v>3138.2300000000005</v>
      </c>
      <c r="E56" s="112"/>
      <c r="F56" s="187"/>
      <c r="G56" s="190"/>
      <c r="H56"/>
      <c r="I56"/>
      <c r="J56"/>
    </row>
    <row r="57" spans="1:10" s="113" customFormat="1" ht="15.5" x14ac:dyDescent="0.35">
      <c r="A57" s="5" t="s">
        <v>74</v>
      </c>
      <c r="B57" s="3"/>
      <c r="C57" s="239">
        <v>136.1</v>
      </c>
      <c r="D57" s="15">
        <f>$B41+C57</f>
        <v>3162.53</v>
      </c>
      <c r="E57" s="112"/>
      <c r="F57" s="187"/>
      <c r="G57" s="190"/>
      <c r="H57"/>
      <c r="I57"/>
      <c r="J57"/>
    </row>
    <row r="58" spans="1:10" s="113" customFormat="1" ht="15.5" x14ac:dyDescent="0.35">
      <c r="A58" s="5" t="s">
        <v>75</v>
      </c>
      <c r="B58" s="3"/>
      <c r="C58" s="239">
        <v>143.69999999999999</v>
      </c>
      <c r="D58" s="15">
        <f>$B41+C58</f>
        <v>3170.13</v>
      </c>
      <c r="E58" s="112"/>
      <c r="F58" s="187"/>
      <c r="G58" s="190"/>
      <c r="H58"/>
      <c r="I58"/>
      <c r="J58"/>
    </row>
    <row r="59" spans="1:10" s="113" customFormat="1" ht="15.5" x14ac:dyDescent="0.35">
      <c r="A59" s="5" t="s">
        <v>76</v>
      </c>
      <c r="B59" s="3"/>
      <c r="C59" s="239">
        <v>163.5</v>
      </c>
      <c r="D59" s="15">
        <f>$B41+C59</f>
        <v>3189.9300000000003</v>
      </c>
      <c r="E59" s="112"/>
      <c r="F59" s="187"/>
      <c r="G59" s="190"/>
      <c r="H59"/>
      <c r="I59"/>
      <c r="J59"/>
    </row>
    <row r="60" spans="1:10" s="113" customFormat="1" ht="15.5" x14ac:dyDescent="0.35">
      <c r="A60" s="5" t="s">
        <v>77</v>
      </c>
      <c r="B60" s="3"/>
      <c r="C60" s="239">
        <v>189</v>
      </c>
      <c r="D60" s="15">
        <f>$B41+C60</f>
        <v>3215.4300000000003</v>
      </c>
      <c r="E60" s="112"/>
      <c r="F60" s="187"/>
      <c r="G60" s="190"/>
      <c r="H60"/>
      <c r="I60"/>
      <c r="J60"/>
    </row>
    <row r="61" spans="1:10" s="113" customFormat="1" ht="15.5" x14ac:dyDescent="0.35">
      <c r="A61" s="5" t="s">
        <v>78</v>
      </c>
      <c r="B61" s="3"/>
      <c r="C61" s="239">
        <v>188.3</v>
      </c>
      <c r="D61" s="15">
        <f>$B41+C61</f>
        <v>3214.7300000000005</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3026.4300000000003</v>
      </c>
      <c r="C64" s="239">
        <v>91.2</v>
      </c>
      <c r="D64" s="15">
        <f>$B41+C64</f>
        <v>3117.63</v>
      </c>
      <c r="E64" s="112"/>
      <c r="F64" s="187"/>
      <c r="G64" s="190"/>
      <c r="H64"/>
      <c r="I64"/>
      <c r="J64"/>
    </row>
    <row r="65" spans="1:10" s="113" customFormat="1" ht="15.5" x14ac:dyDescent="0.35">
      <c r="A65" s="2" t="s">
        <v>63</v>
      </c>
      <c r="B65" s="22"/>
      <c r="C65" s="239">
        <v>117.3</v>
      </c>
      <c r="D65" s="15">
        <f>$B41+C65</f>
        <v>3143.7300000000005</v>
      </c>
      <c r="E65" s="112"/>
      <c r="F65" s="187"/>
      <c r="G65" s="190"/>
      <c r="H65"/>
      <c r="I65"/>
      <c r="J65"/>
    </row>
    <row r="66" spans="1:10" s="113" customFormat="1" ht="15.5" x14ac:dyDescent="0.35">
      <c r="A66" s="2" t="s">
        <v>64</v>
      </c>
      <c r="B66" s="22"/>
      <c r="C66" s="239">
        <v>136.6</v>
      </c>
      <c r="D66" s="15">
        <f>$B41+C66</f>
        <v>3163.03</v>
      </c>
      <c r="E66" s="112"/>
      <c r="F66" s="187"/>
      <c r="G66" s="190"/>
      <c r="H66"/>
      <c r="I66"/>
      <c r="J66"/>
    </row>
    <row r="67" spans="1:10" s="113" customFormat="1" ht="15.5" x14ac:dyDescent="0.35">
      <c r="A67" s="2" t="s">
        <v>65</v>
      </c>
      <c r="B67" s="22"/>
      <c r="C67" s="239">
        <v>133.9</v>
      </c>
      <c r="D67" s="15">
        <f>$B41+C67</f>
        <v>3160.3300000000004</v>
      </c>
      <c r="E67" s="112"/>
      <c r="F67" s="187"/>
      <c r="G67" s="190"/>
      <c r="H67"/>
      <c r="I67"/>
      <c r="J67"/>
    </row>
    <row r="68" spans="1:10" s="113" customFormat="1" ht="15.5" x14ac:dyDescent="0.35">
      <c r="A68" s="2" t="s">
        <v>86</v>
      </c>
      <c r="B68" s="15" t="s">
        <v>87</v>
      </c>
      <c r="C68" s="239">
        <v>142.19999999999999</v>
      </c>
      <c r="D68" s="15">
        <f>$B41+C68</f>
        <v>3168.63</v>
      </c>
      <c r="E68" s="112"/>
      <c r="F68" s="187"/>
      <c r="G68" s="190"/>
      <c r="H68"/>
      <c r="I68"/>
      <c r="J68"/>
    </row>
    <row r="69" spans="1:10" s="113" customFormat="1" ht="15.5" x14ac:dyDescent="0.35">
      <c r="A69" s="2" t="s">
        <v>67</v>
      </c>
      <c r="B69" s="22"/>
      <c r="C69" s="239">
        <v>141.69999999999999</v>
      </c>
      <c r="D69" s="15">
        <f>$B41+C69</f>
        <v>3168.13</v>
      </c>
      <c r="E69" s="112"/>
      <c r="F69" s="187"/>
      <c r="G69" s="190"/>
      <c r="H69"/>
      <c r="I69"/>
      <c r="J69"/>
    </row>
    <row r="70" spans="1:10" s="113" customFormat="1" ht="15.5" x14ac:dyDescent="0.35">
      <c r="A70" s="2" t="s">
        <v>68</v>
      </c>
      <c r="C70" s="239">
        <v>159.5</v>
      </c>
      <c r="D70" s="15">
        <f>$B41+C70</f>
        <v>3185.9300000000003</v>
      </c>
      <c r="E70" s="112"/>
      <c r="F70" s="187"/>
      <c r="G70" s="190"/>
      <c r="H70"/>
      <c r="I70"/>
      <c r="J70"/>
    </row>
    <row r="71" spans="1:10" s="113" customFormat="1" ht="16" thickBot="1" x14ac:dyDescent="0.4">
      <c r="A71" s="59"/>
      <c r="B71" s="22"/>
      <c r="C71" s="240"/>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9" t="s">
        <v>92</v>
      </c>
      <c r="C74" s="346"/>
      <c r="D74" s="346"/>
      <c r="E74" s="112"/>
      <c r="F74"/>
      <c r="G74"/>
      <c r="H74"/>
      <c r="I74"/>
      <c r="J74"/>
    </row>
    <row r="75" spans="1:10" s="113" customFormat="1" ht="15.5" x14ac:dyDescent="0.35">
      <c r="A75" s="11"/>
      <c r="B75" s="20"/>
      <c r="C75" s="10"/>
      <c r="D75" s="10"/>
      <c r="E75" s="112"/>
      <c r="F75"/>
      <c r="G75"/>
      <c r="H75"/>
      <c r="I75"/>
      <c r="J75"/>
    </row>
    <row r="76" spans="1:10" s="113" customFormat="1" ht="15.5" x14ac:dyDescent="0.35">
      <c r="A76" s="362" t="str">
        <f>A4</f>
        <v xml:space="preserve">WHOLESALE PRICES IN THE REPUBLIC OF SOUTH AFRICA </v>
      </c>
      <c r="B76" s="363"/>
      <c r="C76" s="363"/>
      <c r="D76" s="363"/>
      <c r="E76" s="114"/>
      <c r="F76"/>
      <c r="G76"/>
      <c r="H76"/>
      <c r="I76"/>
      <c r="J76"/>
    </row>
    <row r="77" spans="1:10" s="113" customFormat="1" ht="15.5" x14ac:dyDescent="0.35">
      <c r="A77" s="125" t="str">
        <f>A5</f>
        <v>EFFECTIVE 06 MAY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1" customFormat="1" ht="15.5" x14ac:dyDescent="0.35">
      <c r="A83" s="7" t="s">
        <v>25</v>
      </c>
      <c r="B83" s="268">
        <f>2520.13+526.7</f>
        <v>3046.83</v>
      </c>
      <c r="C83" s="235">
        <f>C11</f>
        <v>3.9</v>
      </c>
      <c r="D83" s="307">
        <f>B83+C83</f>
        <v>3050.73</v>
      </c>
      <c r="E83" s="248"/>
      <c r="F83" s="249"/>
      <c r="G83" s="250"/>
      <c r="H83" s="245"/>
      <c r="I83" s="245"/>
      <c r="J83"/>
    </row>
    <row r="84" spans="1:10" s="251" customFormat="1" ht="15.5" x14ac:dyDescent="0.35">
      <c r="A84" s="2" t="s">
        <v>26</v>
      </c>
      <c r="B84" s="22"/>
      <c r="C84" s="239">
        <f t="shared" ref="C84:C99" si="0">C12</f>
        <v>10.3</v>
      </c>
      <c r="D84" s="15">
        <f>B83+C84</f>
        <v>3057.13</v>
      </c>
      <c r="E84" s="252"/>
      <c r="F84" s="249"/>
      <c r="G84" s="250"/>
      <c r="H84" s="245"/>
      <c r="I84" s="245"/>
      <c r="J84" s="255"/>
    </row>
    <row r="85" spans="1:10" s="251" customFormat="1" ht="15.5" x14ac:dyDescent="0.35">
      <c r="A85" s="2" t="s">
        <v>27</v>
      </c>
      <c r="B85" s="22"/>
      <c r="C85" s="239">
        <f t="shared" si="0"/>
        <v>16.100000000000001</v>
      </c>
      <c r="D85" s="15">
        <f>B83+C85</f>
        <v>3062.93</v>
      </c>
      <c r="E85" s="252"/>
      <c r="F85" s="249"/>
      <c r="G85" s="250"/>
      <c r="H85" s="245"/>
      <c r="I85" s="245"/>
      <c r="J85" s="245"/>
    </row>
    <row r="86" spans="1:10" s="251" customFormat="1" ht="15.5" x14ac:dyDescent="0.35">
      <c r="A86" s="2" t="s">
        <v>28</v>
      </c>
      <c r="B86" s="22"/>
      <c r="C86" s="239">
        <f t="shared" si="0"/>
        <v>23.7</v>
      </c>
      <c r="D86" s="15">
        <f>$B83+C86</f>
        <v>3070.5299999999997</v>
      </c>
      <c r="E86" s="252"/>
      <c r="F86" s="249"/>
      <c r="G86" s="250"/>
      <c r="H86" s="245"/>
      <c r="I86" s="245"/>
      <c r="J86" s="245"/>
    </row>
    <row r="87" spans="1:10" s="251" customFormat="1" ht="15.5" x14ac:dyDescent="0.35">
      <c r="A87" s="2" t="s">
        <v>29</v>
      </c>
      <c r="B87" s="22"/>
      <c r="C87" s="239">
        <f t="shared" si="0"/>
        <v>34.4</v>
      </c>
      <c r="D87" s="15">
        <f>$B83+C87</f>
        <v>3081.23</v>
      </c>
      <c r="E87" s="252"/>
      <c r="F87" s="249"/>
      <c r="G87" s="250"/>
      <c r="H87" s="245"/>
      <c r="I87" s="245"/>
      <c r="J87" s="245"/>
    </row>
    <row r="88" spans="1:10" s="251" customFormat="1" ht="15.5" x14ac:dyDescent="0.35">
      <c r="A88" s="2" t="s">
        <v>30</v>
      </c>
      <c r="B88" s="22"/>
      <c r="C88" s="239">
        <f t="shared" si="0"/>
        <v>49.8</v>
      </c>
      <c r="D88" s="15">
        <f>$B83+C88</f>
        <v>3096.63</v>
      </c>
      <c r="E88" s="252"/>
      <c r="F88" s="249"/>
      <c r="G88" s="250"/>
      <c r="H88" s="245"/>
      <c r="I88" s="245"/>
      <c r="J88" s="245"/>
    </row>
    <row r="89" spans="1:10" s="251" customFormat="1" ht="15.5" x14ac:dyDescent="0.35">
      <c r="A89" s="2" t="s">
        <v>31</v>
      </c>
      <c r="B89" s="22"/>
      <c r="C89" s="239">
        <f t="shared" si="0"/>
        <v>63.5</v>
      </c>
      <c r="D89" s="15">
        <f>$B83+C89</f>
        <v>3110.33</v>
      </c>
      <c r="E89" s="252"/>
      <c r="F89" s="249"/>
      <c r="G89" s="250"/>
      <c r="H89" s="245"/>
      <c r="I89" s="245"/>
      <c r="J89" s="245"/>
    </row>
    <row r="90" spans="1:10" s="251" customFormat="1" ht="15.5" x14ac:dyDescent="0.35">
      <c r="A90" s="2" t="s">
        <v>32</v>
      </c>
      <c r="B90" s="22"/>
      <c r="C90" s="239">
        <f t="shared" si="0"/>
        <v>89.7</v>
      </c>
      <c r="D90" s="15">
        <f>$B83+C90</f>
        <v>3136.5299999999997</v>
      </c>
      <c r="E90" s="252"/>
      <c r="F90" s="249"/>
      <c r="G90" s="250"/>
      <c r="H90" s="245"/>
      <c r="I90" s="245"/>
      <c r="J90" s="245"/>
    </row>
    <row r="91" spans="1:10" s="251" customFormat="1" ht="15.5" x14ac:dyDescent="0.35">
      <c r="A91" s="2" t="s">
        <v>33</v>
      </c>
      <c r="B91" s="22"/>
      <c r="C91" s="239">
        <f t="shared" si="0"/>
        <v>117.2</v>
      </c>
      <c r="D91" s="15">
        <f>$B83+C91</f>
        <v>3164.0299999999997</v>
      </c>
      <c r="E91" s="252"/>
      <c r="F91" s="249"/>
      <c r="G91" s="250"/>
      <c r="H91" s="245"/>
      <c r="I91" s="245"/>
      <c r="J91" s="245"/>
    </row>
    <row r="92" spans="1:10" s="113" customFormat="1" ht="15.5" x14ac:dyDescent="0.35">
      <c r="A92" s="2" t="s">
        <v>34</v>
      </c>
      <c r="B92" s="22"/>
      <c r="C92" s="239">
        <f t="shared" si="0"/>
        <v>124.6</v>
      </c>
      <c r="D92" s="15">
        <f>$B83+C92</f>
        <v>3171.43</v>
      </c>
      <c r="E92" s="112"/>
      <c r="F92" s="187"/>
      <c r="G92" s="190"/>
      <c r="H92"/>
      <c r="I92"/>
      <c r="J92"/>
    </row>
    <row r="93" spans="1:10" s="113" customFormat="1" ht="15.5" x14ac:dyDescent="0.35">
      <c r="A93" s="2" t="s">
        <v>35</v>
      </c>
      <c r="B93" s="22"/>
      <c r="C93" s="239">
        <f t="shared" si="0"/>
        <v>179</v>
      </c>
      <c r="D93" s="15">
        <f>$B83+C93</f>
        <v>3225.83</v>
      </c>
      <c r="E93" s="112"/>
      <c r="F93" s="187"/>
      <c r="G93" s="190"/>
      <c r="H93"/>
      <c r="I93"/>
      <c r="J93"/>
    </row>
    <row r="94" spans="1:10" s="113" customFormat="1" ht="15.5" x14ac:dyDescent="0.35">
      <c r="A94" s="2" t="s">
        <v>36</v>
      </c>
      <c r="B94" s="22"/>
      <c r="C94" s="239">
        <f t="shared" si="0"/>
        <v>182.6</v>
      </c>
      <c r="D94" s="15">
        <f>$B83+C94</f>
        <v>3229.43</v>
      </c>
      <c r="E94" s="112"/>
      <c r="F94" s="187"/>
      <c r="G94" s="190"/>
      <c r="H94"/>
      <c r="I94"/>
      <c r="J94"/>
    </row>
    <row r="95" spans="1:10" s="113" customFormat="1" ht="15.5" x14ac:dyDescent="0.35">
      <c r="A95" s="2" t="s">
        <v>37</v>
      </c>
      <c r="B95" s="22"/>
      <c r="C95" s="239">
        <f t="shared" si="0"/>
        <v>137.30000000000001</v>
      </c>
      <c r="D95" s="15">
        <f>$B83+C95</f>
        <v>3184.13</v>
      </c>
      <c r="E95" s="112"/>
      <c r="F95" s="187"/>
      <c r="G95" s="190"/>
      <c r="H95"/>
      <c r="I95"/>
      <c r="J95"/>
    </row>
    <row r="96" spans="1:10" s="113" customFormat="1" ht="15.5" x14ac:dyDescent="0.35">
      <c r="A96" s="2" t="s">
        <v>38</v>
      </c>
      <c r="B96" s="22"/>
      <c r="C96" s="239">
        <f t="shared" si="0"/>
        <v>184</v>
      </c>
      <c r="D96" s="15">
        <f>$B83+C96</f>
        <v>3230.83</v>
      </c>
      <c r="E96" s="112"/>
      <c r="F96" s="187"/>
      <c r="G96" s="190"/>
      <c r="H96"/>
      <c r="I96"/>
      <c r="J96"/>
    </row>
    <row r="97" spans="1:10" s="113" customFormat="1" ht="15.5" x14ac:dyDescent="0.35">
      <c r="A97" s="2" t="s">
        <v>39</v>
      </c>
      <c r="B97" s="22"/>
      <c r="C97" s="239">
        <f t="shared" si="0"/>
        <v>171.4</v>
      </c>
      <c r="D97" s="15">
        <f>$B83+C97</f>
        <v>3218.23</v>
      </c>
      <c r="E97" s="112"/>
      <c r="F97" s="187"/>
      <c r="G97" s="190"/>
      <c r="H97"/>
      <c r="I97"/>
      <c r="J97"/>
    </row>
    <row r="98" spans="1:10" s="251" customFormat="1" ht="15.5" x14ac:dyDescent="0.35">
      <c r="A98" s="5" t="s">
        <v>69</v>
      </c>
      <c r="B98" s="3"/>
      <c r="C98" s="239">
        <f t="shared" si="0"/>
        <v>63.5</v>
      </c>
      <c r="D98" s="15">
        <f>$B83+C98</f>
        <v>3110.33</v>
      </c>
      <c r="E98" s="252"/>
      <c r="F98" s="249"/>
      <c r="G98" s="250"/>
      <c r="H98" s="245"/>
      <c r="I98" s="245"/>
      <c r="J98" s="245"/>
    </row>
    <row r="99" spans="1:10" s="113" customFormat="1" ht="15.5" x14ac:dyDescent="0.35">
      <c r="A99" s="5" t="s">
        <v>70</v>
      </c>
      <c r="B99" s="3"/>
      <c r="C99" s="239">
        <f t="shared" si="0"/>
        <v>171.4</v>
      </c>
      <c r="D99" s="15">
        <f>$B83+C99</f>
        <v>3218.23</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1" customFormat="1" ht="15.5" x14ac:dyDescent="0.35">
      <c r="A102" s="2" t="s">
        <v>40</v>
      </c>
      <c r="B102" s="22">
        <f>B83</f>
        <v>3046.83</v>
      </c>
      <c r="C102" s="239">
        <f t="shared" ref="C102:C110" si="1">C30</f>
        <v>24.7</v>
      </c>
      <c r="D102" s="15">
        <f>$B83+C102</f>
        <v>3071.5299999999997</v>
      </c>
      <c r="E102" s="252"/>
      <c r="F102" s="249"/>
      <c r="G102" s="250"/>
      <c r="H102" s="245"/>
      <c r="I102" s="245"/>
      <c r="J102" s="245"/>
    </row>
    <row r="103" spans="1:10" s="113" customFormat="1" ht="15.5" x14ac:dyDescent="0.35">
      <c r="A103" s="2" t="s">
        <v>96</v>
      </c>
      <c r="B103" s="22"/>
      <c r="C103" s="239">
        <f t="shared" si="1"/>
        <v>39</v>
      </c>
      <c r="D103" s="15">
        <f>B102+C103</f>
        <v>3085.83</v>
      </c>
      <c r="E103" s="112"/>
      <c r="F103" s="187"/>
      <c r="G103" s="190"/>
      <c r="H103"/>
      <c r="I103"/>
      <c r="J103"/>
    </row>
    <row r="104" spans="1:10" s="113" customFormat="1" ht="15.5" x14ac:dyDescent="0.35">
      <c r="A104" s="2" t="s">
        <v>41</v>
      </c>
      <c r="B104" s="22"/>
      <c r="C104" s="239">
        <f t="shared" si="1"/>
        <v>30.8</v>
      </c>
      <c r="D104" s="15">
        <f>B102+C104</f>
        <v>3077.63</v>
      </c>
      <c r="E104" s="112"/>
      <c r="F104" s="187"/>
      <c r="G104" s="190"/>
      <c r="H104"/>
      <c r="I104"/>
      <c r="J104"/>
    </row>
    <row r="105" spans="1:10" s="251" customFormat="1" ht="15.5" x14ac:dyDescent="0.35">
      <c r="A105" s="2" t="s">
        <v>42</v>
      </c>
      <c r="B105" s="22"/>
      <c r="C105" s="239">
        <f t="shared" si="1"/>
        <v>43.8</v>
      </c>
      <c r="D105" s="15">
        <f>B102+C105</f>
        <v>3090.63</v>
      </c>
      <c r="E105" s="252"/>
      <c r="F105" s="249"/>
      <c r="G105" s="250"/>
      <c r="H105" s="245"/>
      <c r="I105" s="245"/>
      <c r="J105" s="245"/>
    </row>
    <row r="106" spans="1:10" s="251" customFormat="1" ht="15.5" x14ac:dyDescent="0.35">
      <c r="A106" s="2" t="s">
        <v>43</v>
      </c>
      <c r="B106" s="22"/>
      <c r="C106" s="239">
        <f t="shared" si="1"/>
        <v>60.1</v>
      </c>
      <c r="D106" s="15">
        <f>B102+C106</f>
        <v>3106.93</v>
      </c>
      <c r="E106" s="252"/>
      <c r="F106" s="249"/>
      <c r="G106" s="250"/>
      <c r="H106" s="245"/>
      <c r="I106" s="245"/>
      <c r="J106" s="245"/>
    </row>
    <row r="107" spans="1:10" s="251" customFormat="1" ht="15.5" x14ac:dyDescent="0.35">
      <c r="A107" s="2" t="s">
        <v>44</v>
      </c>
      <c r="B107" s="22"/>
      <c r="C107" s="239">
        <f t="shared" si="1"/>
        <v>56.7</v>
      </c>
      <c r="D107" s="15">
        <f>B102+C107</f>
        <v>3103.5299999999997</v>
      </c>
      <c r="E107" s="252"/>
      <c r="F107" s="249"/>
      <c r="G107" s="250"/>
      <c r="H107" s="245"/>
      <c r="I107" s="245"/>
      <c r="J107" s="245"/>
    </row>
    <row r="108" spans="1:10" s="113" customFormat="1" ht="15.5" x14ac:dyDescent="0.35">
      <c r="A108" s="2" t="s">
        <v>45</v>
      </c>
      <c r="B108" s="22"/>
      <c r="C108" s="239">
        <f t="shared" si="1"/>
        <v>71.8</v>
      </c>
      <c r="D108" s="15">
        <f>$B102+C108</f>
        <v>3118.63</v>
      </c>
      <c r="E108" s="112"/>
      <c r="F108" s="187"/>
      <c r="G108" s="190"/>
      <c r="H108"/>
      <c r="I108"/>
      <c r="J108"/>
    </row>
    <row r="109" spans="1:10" s="113" customFormat="1" ht="15.5" x14ac:dyDescent="0.35">
      <c r="A109" s="2" t="s">
        <v>46</v>
      </c>
      <c r="B109" s="22"/>
      <c r="C109" s="239">
        <f t="shared" si="1"/>
        <v>77.599999999999994</v>
      </c>
      <c r="D109" s="15">
        <f>$B102+C109</f>
        <v>3124.43</v>
      </c>
      <c r="E109" s="112"/>
      <c r="F109" s="187"/>
      <c r="G109" s="190"/>
      <c r="H109"/>
      <c r="I109"/>
      <c r="J109"/>
    </row>
    <row r="110" spans="1:10" s="113" customFormat="1" ht="15.5" x14ac:dyDescent="0.35">
      <c r="A110" s="2" t="s">
        <v>47</v>
      </c>
      <c r="B110" s="22"/>
      <c r="C110" s="239">
        <f t="shared" si="1"/>
        <v>90.8</v>
      </c>
      <c r="D110" s="15">
        <f>$B102+C110</f>
        <v>3137.63</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3046.83</v>
      </c>
      <c r="C113" s="239">
        <f t="shared" ref="C113:C133" si="2">C41</f>
        <v>50.3</v>
      </c>
      <c r="D113" s="15">
        <f>$B113+C113</f>
        <v>3097.13</v>
      </c>
      <c r="E113" s="112"/>
      <c r="F113" s="187"/>
      <c r="G113" s="190"/>
      <c r="H113"/>
      <c r="I113"/>
      <c r="J113"/>
    </row>
    <row r="114" spans="1:10" s="113" customFormat="1" ht="15.5" x14ac:dyDescent="0.35">
      <c r="A114" s="2" t="s">
        <v>49</v>
      </c>
      <c r="B114" s="22"/>
      <c r="C114" s="239">
        <f t="shared" si="2"/>
        <v>60.5</v>
      </c>
      <c r="D114" s="15">
        <f>$B113+C114</f>
        <v>3107.33</v>
      </c>
      <c r="E114" s="112"/>
      <c r="F114" s="187"/>
      <c r="G114" s="190"/>
      <c r="H114"/>
      <c r="I114"/>
      <c r="J114"/>
    </row>
    <row r="115" spans="1:10" s="113" customFormat="1" ht="15.5" x14ac:dyDescent="0.35">
      <c r="A115" s="2" t="s">
        <v>50</v>
      </c>
      <c r="B115" s="22"/>
      <c r="C115" s="239">
        <f t="shared" si="2"/>
        <v>77.5</v>
      </c>
      <c r="D115" s="15">
        <f>$B113+C115</f>
        <v>3124.33</v>
      </c>
      <c r="E115" s="112"/>
      <c r="F115" s="187"/>
      <c r="G115" s="190"/>
      <c r="H115"/>
      <c r="I115"/>
      <c r="J115"/>
    </row>
    <row r="116" spans="1:10" s="113" customFormat="1" ht="15.5" x14ac:dyDescent="0.35">
      <c r="A116" s="2" t="s">
        <v>51</v>
      </c>
      <c r="B116" s="22"/>
      <c r="C116" s="239">
        <f t="shared" si="2"/>
        <v>97.9</v>
      </c>
      <c r="D116" s="15">
        <f>$B113+C116</f>
        <v>3144.73</v>
      </c>
      <c r="E116" s="112"/>
      <c r="F116" s="187"/>
      <c r="G116" s="190"/>
      <c r="H116"/>
      <c r="I116"/>
      <c r="J116"/>
    </row>
    <row r="117" spans="1:10" s="113" customFormat="1" ht="15.5" x14ac:dyDescent="0.35">
      <c r="A117" s="7" t="s">
        <v>52</v>
      </c>
      <c r="B117" s="17" t="s">
        <v>53</v>
      </c>
      <c r="C117" s="260">
        <f>C45</f>
        <v>91.1</v>
      </c>
      <c r="D117" s="260">
        <f>$B113+C117</f>
        <v>3137.93</v>
      </c>
      <c r="E117" s="119"/>
      <c r="F117" s="187"/>
      <c r="G117" s="190"/>
      <c r="H117"/>
      <c r="I117"/>
      <c r="J117"/>
    </row>
    <row r="118" spans="1:10" s="113" customFormat="1" ht="15.5" x14ac:dyDescent="0.35">
      <c r="A118" s="2" t="s">
        <v>54</v>
      </c>
      <c r="B118" s="22"/>
      <c r="C118" s="239">
        <f t="shared" si="2"/>
        <v>111.8</v>
      </c>
      <c r="D118" s="15">
        <f>$B113+C118</f>
        <v>3158.63</v>
      </c>
      <c r="E118" s="112"/>
      <c r="F118" s="187"/>
      <c r="G118" s="190"/>
      <c r="H118"/>
      <c r="I118"/>
      <c r="J118"/>
    </row>
    <row r="119" spans="1:10" s="113" customFormat="1" ht="15.5" x14ac:dyDescent="0.35">
      <c r="A119" s="2" t="s">
        <v>55</v>
      </c>
      <c r="B119" s="22"/>
      <c r="C119" s="239">
        <f t="shared" si="2"/>
        <v>136.1</v>
      </c>
      <c r="D119" s="15">
        <f>$B113+C119</f>
        <v>3182.93</v>
      </c>
      <c r="E119" s="112"/>
      <c r="F119" s="187"/>
      <c r="G119" s="190"/>
      <c r="H119"/>
      <c r="I119"/>
      <c r="J119"/>
    </row>
    <row r="120" spans="1:10" s="113" customFormat="1" ht="15.5" x14ac:dyDescent="0.35">
      <c r="A120" s="2" t="s">
        <v>56</v>
      </c>
      <c r="B120" s="22"/>
      <c r="C120" s="239">
        <f t="shared" si="2"/>
        <v>143.69999999999999</v>
      </c>
      <c r="D120" s="15">
        <f>$B113+C120</f>
        <v>3190.5299999999997</v>
      </c>
      <c r="E120" s="112"/>
      <c r="F120" s="187"/>
      <c r="G120" s="190"/>
      <c r="H120"/>
      <c r="I120"/>
      <c r="J120"/>
    </row>
    <row r="121" spans="1:10" s="113" customFormat="1" ht="15.5" x14ac:dyDescent="0.35">
      <c r="A121" s="2" t="s">
        <v>57</v>
      </c>
      <c r="B121" s="22"/>
      <c r="C121" s="239">
        <f t="shared" si="2"/>
        <v>163.5</v>
      </c>
      <c r="D121" s="15">
        <f>$B113+C121</f>
        <v>3210.33</v>
      </c>
      <c r="E121" s="112"/>
      <c r="F121" s="187"/>
      <c r="G121" s="190"/>
      <c r="H121"/>
      <c r="I121"/>
      <c r="J121"/>
    </row>
    <row r="122" spans="1:10" s="113" customFormat="1" ht="15.5" x14ac:dyDescent="0.35">
      <c r="A122" s="2" t="s">
        <v>58</v>
      </c>
      <c r="B122" s="10"/>
      <c r="C122" s="239">
        <f t="shared" si="2"/>
        <v>189</v>
      </c>
      <c r="D122" s="15">
        <f>$B113+C122</f>
        <v>3235.83</v>
      </c>
      <c r="E122" s="112"/>
      <c r="F122" s="187"/>
      <c r="G122" s="190"/>
      <c r="H122"/>
      <c r="I122"/>
      <c r="J122"/>
    </row>
    <row r="123" spans="1:10" s="113" customFormat="1" ht="15.5" x14ac:dyDescent="0.35">
      <c r="A123" s="2" t="s">
        <v>59</v>
      </c>
      <c r="B123" s="10"/>
      <c r="C123" s="239">
        <f t="shared" si="2"/>
        <v>167.4</v>
      </c>
      <c r="D123" s="15">
        <f>$B113+C123</f>
        <v>3214.23</v>
      </c>
      <c r="E123" s="112"/>
      <c r="F123" s="187"/>
      <c r="G123" s="190"/>
      <c r="H123"/>
      <c r="I123"/>
      <c r="J123"/>
    </row>
    <row r="124" spans="1:10" s="113" customFormat="1" ht="15.5" x14ac:dyDescent="0.35">
      <c r="A124" s="2" t="s">
        <v>60</v>
      </c>
      <c r="B124" s="10"/>
      <c r="C124" s="239">
        <f t="shared" si="2"/>
        <v>168.5</v>
      </c>
      <c r="D124" s="15">
        <f>$B113+C124</f>
        <v>3215.33</v>
      </c>
      <c r="E124" s="112"/>
      <c r="F124" s="187"/>
      <c r="G124" s="190"/>
      <c r="H124"/>
      <c r="I124"/>
      <c r="J124"/>
    </row>
    <row r="125" spans="1:10" s="113" customFormat="1" ht="15.5" x14ac:dyDescent="0.35">
      <c r="A125" s="2" t="s">
        <v>61</v>
      </c>
      <c r="B125" s="10"/>
      <c r="C125" s="239">
        <f t="shared" si="2"/>
        <v>188.3</v>
      </c>
      <c r="D125" s="15">
        <f>$B113+C125</f>
        <v>3235.13</v>
      </c>
      <c r="E125" s="112"/>
      <c r="F125" s="187"/>
      <c r="G125" s="190"/>
      <c r="H125"/>
      <c r="I125"/>
      <c r="J125"/>
    </row>
    <row r="126" spans="1:10" s="113" customFormat="1" ht="15.5" x14ac:dyDescent="0.35">
      <c r="A126" s="5" t="s">
        <v>71</v>
      </c>
      <c r="B126" s="3"/>
      <c r="C126" s="239">
        <f t="shared" si="2"/>
        <v>77.5</v>
      </c>
      <c r="D126" s="15">
        <f>$B113+C126</f>
        <v>3124.33</v>
      </c>
      <c r="E126" s="112"/>
      <c r="F126" s="187"/>
      <c r="G126" s="190"/>
      <c r="H126"/>
      <c r="I126"/>
      <c r="J126"/>
    </row>
    <row r="127" spans="1:10" s="113" customFormat="1" ht="15.5" x14ac:dyDescent="0.35">
      <c r="A127" s="5" t="s">
        <v>72</v>
      </c>
      <c r="B127" s="3"/>
      <c r="C127" s="239">
        <f t="shared" si="2"/>
        <v>97.9</v>
      </c>
      <c r="D127" s="15">
        <f>$B113+C127</f>
        <v>3144.73</v>
      </c>
      <c r="E127" s="112"/>
      <c r="F127" s="187"/>
      <c r="G127" s="190"/>
      <c r="H127"/>
      <c r="I127"/>
      <c r="J127"/>
    </row>
    <row r="128" spans="1:10" s="113" customFormat="1" ht="15.5" x14ac:dyDescent="0.35">
      <c r="A128" s="5" t="s">
        <v>73</v>
      </c>
      <c r="B128" s="3"/>
      <c r="C128" s="239">
        <f t="shared" si="2"/>
        <v>111.8</v>
      </c>
      <c r="D128" s="15">
        <f>$B113+C128</f>
        <v>3158.63</v>
      </c>
      <c r="E128" s="112"/>
      <c r="F128" s="187"/>
      <c r="G128" s="190"/>
      <c r="H128"/>
      <c r="I128"/>
      <c r="J128"/>
    </row>
    <row r="129" spans="1:10" s="113" customFormat="1" ht="15.5" x14ac:dyDescent="0.35">
      <c r="A129" s="5" t="s">
        <v>74</v>
      </c>
      <c r="B129" s="3"/>
      <c r="C129" s="239">
        <f t="shared" si="2"/>
        <v>136.1</v>
      </c>
      <c r="D129" s="15">
        <f>$B113+C129</f>
        <v>3182.93</v>
      </c>
      <c r="E129" s="112"/>
      <c r="F129" s="187"/>
      <c r="G129" s="190"/>
      <c r="H129"/>
      <c r="I129"/>
      <c r="J129"/>
    </row>
    <row r="130" spans="1:10" s="113" customFormat="1" ht="15.5" x14ac:dyDescent="0.35">
      <c r="A130" s="5" t="s">
        <v>75</v>
      </c>
      <c r="B130" s="3"/>
      <c r="C130" s="239">
        <f t="shared" si="2"/>
        <v>143.69999999999999</v>
      </c>
      <c r="D130" s="15">
        <f>$B113+C130</f>
        <v>3190.5299999999997</v>
      </c>
      <c r="E130" s="112"/>
      <c r="F130" s="187"/>
      <c r="G130" s="190"/>
      <c r="H130"/>
      <c r="I130"/>
      <c r="J130"/>
    </row>
    <row r="131" spans="1:10" s="113" customFormat="1" ht="15.5" x14ac:dyDescent="0.35">
      <c r="A131" s="5" t="s">
        <v>76</v>
      </c>
      <c r="B131" s="3"/>
      <c r="C131" s="239">
        <f t="shared" si="2"/>
        <v>163.5</v>
      </c>
      <c r="D131" s="15">
        <f>$B113+C131</f>
        <v>3210.33</v>
      </c>
      <c r="E131" s="112"/>
      <c r="F131" s="187"/>
      <c r="G131" s="190"/>
      <c r="H131"/>
      <c r="I131"/>
      <c r="J131"/>
    </row>
    <row r="132" spans="1:10" s="113" customFormat="1" ht="15.5" x14ac:dyDescent="0.35">
      <c r="A132" s="5" t="s">
        <v>77</v>
      </c>
      <c r="B132" s="3"/>
      <c r="C132" s="239">
        <f t="shared" si="2"/>
        <v>189</v>
      </c>
      <c r="D132" s="15">
        <f>$B113+C132</f>
        <v>3235.83</v>
      </c>
      <c r="E132" s="112"/>
      <c r="F132" s="187"/>
      <c r="G132" s="190"/>
      <c r="H132"/>
      <c r="I132"/>
      <c r="J132"/>
    </row>
    <row r="133" spans="1:10" s="113" customFormat="1" ht="15.5" x14ac:dyDescent="0.35">
      <c r="A133" s="5" t="s">
        <v>78</v>
      </c>
      <c r="B133" s="3"/>
      <c r="C133" s="239">
        <f t="shared" si="2"/>
        <v>188.3</v>
      </c>
      <c r="D133" s="15">
        <f>$B113+C133</f>
        <v>3235.13</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3046.83</v>
      </c>
      <c r="C136" s="239">
        <f t="shared" ref="C136:C142" si="3">C64</f>
        <v>91.2</v>
      </c>
      <c r="D136" s="15">
        <f>$B113+C136</f>
        <v>3138.0299999999997</v>
      </c>
      <c r="E136" s="112"/>
      <c r="F136" s="187"/>
      <c r="G136" s="190"/>
      <c r="H136"/>
      <c r="I136"/>
      <c r="J136"/>
    </row>
    <row r="137" spans="1:10" s="113" customFormat="1" ht="15.5" x14ac:dyDescent="0.35">
      <c r="A137" s="2" t="s">
        <v>63</v>
      </c>
      <c r="B137" s="22"/>
      <c r="C137" s="239">
        <f t="shared" si="3"/>
        <v>117.3</v>
      </c>
      <c r="D137" s="15">
        <f>$B113+C137</f>
        <v>3164.13</v>
      </c>
      <c r="E137" s="112"/>
      <c r="F137" s="187"/>
      <c r="G137" s="190"/>
      <c r="H137"/>
      <c r="I137"/>
      <c r="J137"/>
    </row>
    <row r="138" spans="1:10" s="113" customFormat="1" ht="15.5" x14ac:dyDescent="0.35">
      <c r="A138" s="2" t="s">
        <v>64</v>
      </c>
      <c r="B138" s="22"/>
      <c r="C138" s="239">
        <f t="shared" si="3"/>
        <v>136.6</v>
      </c>
      <c r="D138" s="15">
        <f>$B113+C138</f>
        <v>3183.43</v>
      </c>
      <c r="E138" s="112"/>
      <c r="F138" s="187"/>
      <c r="G138" s="190"/>
      <c r="H138"/>
      <c r="I138"/>
      <c r="J138"/>
    </row>
    <row r="139" spans="1:10" s="113" customFormat="1" ht="15.5" x14ac:dyDescent="0.35">
      <c r="A139" s="2" t="s">
        <v>65</v>
      </c>
      <c r="B139" s="22"/>
      <c r="C139" s="239">
        <f t="shared" si="3"/>
        <v>133.9</v>
      </c>
      <c r="D139" s="15">
        <f>$B113+C139</f>
        <v>3180.73</v>
      </c>
      <c r="E139" s="112"/>
      <c r="F139" s="187"/>
      <c r="G139" s="190"/>
      <c r="H139"/>
      <c r="I139"/>
      <c r="J139"/>
    </row>
    <row r="140" spans="1:10" s="113" customFormat="1" ht="15.5" x14ac:dyDescent="0.35">
      <c r="A140" s="2" t="s">
        <v>86</v>
      </c>
      <c r="B140" s="15" t="s">
        <v>87</v>
      </c>
      <c r="C140" s="239">
        <f t="shared" si="3"/>
        <v>142.19999999999999</v>
      </c>
      <c r="D140" s="15">
        <f>$B113+C140</f>
        <v>3189.0299999999997</v>
      </c>
      <c r="E140" s="112"/>
      <c r="F140" s="187"/>
      <c r="G140" s="190"/>
      <c r="H140"/>
      <c r="I140"/>
      <c r="J140"/>
    </row>
    <row r="141" spans="1:10" s="113" customFormat="1" ht="15.5" x14ac:dyDescent="0.35">
      <c r="A141" s="2" t="s">
        <v>67</v>
      </c>
      <c r="B141" s="22"/>
      <c r="C141" s="239">
        <f t="shared" si="3"/>
        <v>141.69999999999999</v>
      </c>
      <c r="D141" s="15">
        <f>$B113+C141</f>
        <v>3188.5299999999997</v>
      </c>
      <c r="E141" s="112"/>
      <c r="F141" s="187"/>
      <c r="G141" s="190"/>
      <c r="H141"/>
      <c r="I141"/>
      <c r="J141"/>
    </row>
    <row r="142" spans="1:10" s="113" customFormat="1" ht="15.5" x14ac:dyDescent="0.35">
      <c r="A142" s="2" t="s">
        <v>68</v>
      </c>
      <c r="B142" s="22"/>
      <c r="C142" s="239">
        <f t="shared" si="3"/>
        <v>159.5</v>
      </c>
      <c r="D142" s="15">
        <f>$B113+C142</f>
        <v>3206.33</v>
      </c>
      <c r="E142" s="112"/>
      <c r="F142" s="187"/>
      <c r="G142" s="190"/>
      <c r="H142"/>
      <c r="I142"/>
      <c r="J142"/>
    </row>
    <row r="143" spans="1:10" s="113" customFormat="1" ht="16" thickBot="1" x14ac:dyDescent="0.4">
      <c r="A143" s="59"/>
      <c r="B143" s="61"/>
      <c r="C143" s="240"/>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70" zoomScale="90" zoomScaleNormal="90" workbookViewId="0">
      <selection activeCell="K190" sqref="K190"/>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61" t="s">
        <v>93</v>
      </c>
      <c r="E2" s="346"/>
      <c r="F2" s="346"/>
      <c r="G2" s="346"/>
      <c r="H2" s="346"/>
      <c r="I2" s="346"/>
      <c r="J2" s="3"/>
      <c r="K2" s="64"/>
      <c r="L2" s="1"/>
      <c r="M2" s="1"/>
    </row>
    <row r="3" spans="1:17" x14ac:dyDescent="0.3">
      <c r="A3" s="2"/>
      <c r="B3" s="1"/>
      <c r="C3" s="1"/>
      <c r="H3" s="1"/>
      <c r="I3" s="1"/>
      <c r="K3" s="57"/>
      <c r="L3" s="1"/>
      <c r="M3" s="1"/>
      <c r="Q3" s="202"/>
    </row>
    <row r="4" spans="1:17" x14ac:dyDescent="0.3">
      <c r="A4" s="2"/>
      <c r="B4" s="1"/>
      <c r="C4" s="1"/>
      <c r="D4" s="1"/>
      <c r="E4" s="9" t="s">
        <v>89</v>
      </c>
      <c r="G4" s="126"/>
      <c r="H4" s="354" t="str">
        <f>LPG!F3</f>
        <v>EFFECTIVE 06 MAY 2026</v>
      </c>
      <c r="I4" s="355"/>
      <c r="J4" s="355"/>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5" customFormat="1" x14ac:dyDescent="0.3">
      <c r="A11" s="4" t="s">
        <v>25</v>
      </c>
      <c r="B11" s="266">
        <f>1919+327</f>
        <v>2246</v>
      </c>
      <c r="C11" s="330">
        <v>3.9</v>
      </c>
      <c r="D11" s="21">
        <f>SUM(B11,C11)</f>
        <v>2249.9</v>
      </c>
      <c r="E11" s="323">
        <f>305.6+9.5</f>
        <v>315.10000000000002</v>
      </c>
      <c r="F11" s="24">
        <f>SUM(D11,E11)</f>
        <v>2565</v>
      </c>
      <c r="G11" s="24">
        <f>ROUND(((F11*10)+0.4)/10,0)</f>
        <v>2565</v>
      </c>
      <c r="H11" s="24">
        <f>IF(FLOOR(G11,1)&lt;1000,FLOOR(G11,1),FLOOR((G11),1))</f>
        <v>2565</v>
      </c>
      <c r="I11" s="328">
        <f>H11-F11</f>
        <v>0</v>
      </c>
      <c r="J11" s="24">
        <f>I11+D11</f>
        <v>2249.9</v>
      </c>
      <c r="K11" s="273">
        <f>H11</f>
        <v>2565</v>
      </c>
      <c r="L11" s="253"/>
      <c r="M11" s="254"/>
      <c r="N11" s="255"/>
    </row>
    <row r="12" spans="1:17" s="245" customFormat="1" x14ac:dyDescent="0.3">
      <c r="A12" s="2" t="s">
        <v>26</v>
      </c>
      <c r="B12" s="3"/>
      <c r="C12" s="70">
        <v>10.3</v>
      </c>
      <c r="D12" s="22">
        <f t="shared" ref="D12:D27" si="0">$B$11+C12</f>
        <v>2256.3000000000002</v>
      </c>
      <c r="E12" s="25">
        <f>$E$11</f>
        <v>315.10000000000002</v>
      </c>
      <c r="F12" s="25">
        <f t="shared" ref="F12:F27" si="1">D12+E12</f>
        <v>2571.4</v>
      </c>
      <c r="G12" s="25">
        <f t="shared" ref="G12:G27" si="2">ROUND(((F12*10)+0.4)/10,0)</f>
        <v>2571</v>
      </c>
      <c r="H12" s="25">
        <f t="shared" ref="H12:H27" si="3">IF(FLOOR(G12,1)&lt;1000,FLOOR(G12,1),FLOOR((G12),1))</f>
        <v>2571</v>
      </c>
      <c r="I12" s="18">
        <f t="shared" ref="I12:I27" si="4">H12-F12</f>
        <v>-0.40000000000009095</v>
      </c>
      <c r="J12" s="25">
        <f t="shared" ref="J12:J27" si="5">I12+D12</f>
        <v>2255.9</v>
      </c>
      <c r="K12" s="80">
        <f t="shared" ref="K12:K26" si="6">H12</f>
        <v>2571</v>
      </c>
      <c r="L12" s="253"/>
      <c r="M12" s="256"/>
      <c r="N12" s="255"/>
    </row>
    <row r="13" spans="1:17" s="245" customFormat="1" x14ac:dyDescent="0.3">
      <c r="A13" s="2" t="s">
        <v>27</v>
      </c>
      <c r="B13" s="3"/>
      <c r="C13" s="70">
        <v>16.100000000000001</v>
      </c>
      <c r="D13" s="22">
        <f t="shared" si="0"/>
        <v>2262.1</v>
      </c>
      <c r="E13" s="25">
        <f t="shared" ref="E13:E27" si="7">$E$11</f>
        <v>315.10000000000002</v>
      </c>
      <c r="F13" s="25">
        <f t="shared" si="1"/>
        <v>2577.1999999999998</v>
      </c>
      <c r="G13" s="25">
        <f t="shared" si="2"/>
        <v>2577</v>
      </c>
      <c r="H13" s="25">
        <f t="shared" si="3"/>
        <v>2577</v>
      </c>
      <c r="I13" s="18">
        <f t="shared" si="4"/>
        <v>-0.1999999999998181</v>
      </c>
      <c r="J13" s="25">
        <f t="shared" si="5"/>
        <v>2261.9</v>
      </c>
      <c r="K13" s="80">
        <f t="shared" si="6"/>
        <v>2577</v>
      </c>
      <c r="L13" s="253"/>
      <c r="M13" s="256"/>
      <c r="N13" s="255"/>
    </row>
    <row r="14" spans="1:17" s="245" customFormat="1" x14ac:dyDescent="0.3">
      <c r="A14" s="2" t="s">
        <v>28</v>
      </c>
      <c r="B14" s="3"/>
      <c r="C14" s="70">
        <v>23.7</v>
      </c>
      <c r="D14" s="22">
        <f t="shared" si="0"/>
        <v>2269.6999999999998</v>
      </c>
      <c r="E14" s="25">
        <f t="shared" si="7"/>
        <v>315.10000000000002</v>
      </c>
      <c r="F14" s="25">
        <f t="shared" si="1"/>
        <v>2584.7999999999997</v>
      </c>
      <c r="G14" s="25">
        <f t="shared" si="2"/>
        <v>2585</v>
      </c>
      <c r="H14" s="25">
        <f t="shared" si="3"/>
        <v>2585</v>
      </c>
      <c r="I14" s="18">
        <f t="shared" si="4"/>
        <v>0.20000000000027285</v>
      </c>
      <c r="J14" s="25">
        <f t="shared" si="5"/>
        <v>2269.9</v>
      </c>
      <c r="K14" s="80">
        <f t="shared" si="6"/>
        <v>2585</v>
      </c>
      <c r="L14" s="253"/>
      <c r="M14" s="256"/>
      <c r="N14" s="255"/>
    </row>
    <row r="15" spans="1:17" s="245" customFormat="1" x14ac:dyDescent="0.3">
      <c r="A15" s="2" t="s">
        <v>29</v>
      </c>
      <c r="B15" s="3"/>
      <c r="C15" s="70">
        <v>34.4</v>
      </c>
      <c r="D15" s="22">
        <f t="shared" si="0"/>
        <v>2280.4</v>
      </c>
      <c r="E15" s="25">
        <f t="shared" si="7"/>
        <v>315.10000000000002</v>
      </c>
      <c r="F15" s="25">
        <f t="shared" si="1"/>
        <v>2595.5</v>
      </c>
      <c r="G15" s="25">
        <f t="shared" si="2"/>
        <v>2596</v>
      </c>
      <c r="H15" s="25">
        <f t="shared" si="3"/>
        <v>2596</v>
      </c>
      <c r="I15" s="18">
        <f t="shared" si="4"/>
        <v>0.5</v>
      </c>
      <c r="J15" s="25">
        <f t="shared" si="5"/>
        <v>2280.9</v>
      </c>
      <c r="K15" s="80">
        <f t="shared" si="6"/>
        <v>2596</v>
      </c>
      <c r="L15" s="253"/>
      <c r="M15" s="256"/>
      <c r="N15" s="255"/>
    </row>
    <row r="16" spans="1:17" s="245" customFormat="1" x14ac:dyDescent="0.3">
      <c r="A16" s="2" t="s">
        <v>30</v>
      </c>
      <c r="B16" s="3"/>
      <c r="C16" s="70">
        <v>49.8</v>
      </c>
      <c r="D16" s="22">
        <f t="shared" si="0"/>
        <v>2295.8000000000002</v>
      </c>
      <c r="E16" s="25">
        <f t="shared" si="7"/>
        <v>315.10000000000002</v>
      </c>
      <c r="F16" s="25">
        <f t="shared" si="1"/>
        <v>2610.9</v>
      </c>
      <c r="G16" s="25">
        <f t="shared" si="2"/>
        <v>2611</v>
      </c>
      <c r="H16" s="25">
        <f t="shared" si="3"/>
        <v>2611</v>
      </c>
      <c r="I16" s="18">
        <f t="shared" si="4"/>
        <v>9.9999999999909051E-2</v>
      </c>
      <c r="J16" s="25">
        <f t="shared" si="5"/>
        <v>2295.9</v>
      </c>
      <c r="K16" s="80">
        <f t="shared" si="6"/>
        <v>2611</v>
      </c>
      <c r="L16" s="253"/>
      <c r="M16" s="256"/>
      <c r="N16" s="255"/>
    </row>
    <row r="17" spans="1:17" s="245" customFormat="1" x14ac:dyDescent="0.3">
      <c r="A17" s="2" t="s">
        <v>31</v>
      </c>
      <c r="B17" s="3"/>
      <c r="C17" s="70">
        <v>63.5</v>
      </c>
      <c r="D17" s="22">
        <f t="shared" si="0"/>
        <v>2309.5</v>
      </c>
      <c r="E17" s="25">
        <f t="shared" si="7"/>
        <v>315.10000000000002</v>
      </c>
      <c r="F17" s="25">
        <f t="shared" si="1"/>
        <v>2624.6</v>
      </c>
      <c r="G17" s="25">
        <f t="shared" si="2"/>
        <v>2625</v>
      </c>
      <c r="H17" s="25">
        <f t="shared" si="3"/>
        <v>2625</v>
      </c>
      <c r="I17" s="18">
        <f t="shared" si="4"/>
        <v>0.40000000000009095</v>
      </c>
      <c r="J17" s="25">
        <f t="shared" si="5"/>
        <v>2309.9</v>
      </c>
      <c r="K17" s="80">
        <f t="shared" si="6"/>
        <v>2625</v>
      </c>
      <c r="L17" s="257"/>
      <c r="M17" s="256"/>
      <c r="N17" s="316"/>
      <c r="O17" s="317"/>
      <c r="P17" s="317"/>
      <c r="Q17" s="317"/>
    </row>
    <row r="18" spans="1:17" s="245" customFormat="1" x14ac:dyDescent="0.3">
      <c r="A18" s="2" t="s">
        <v>32</v>
      </c>
      <c r="B18" s="3"/>
      <c r="C18" s="70">
        <v>89.7</v>
      </c>
      <c r="D18" s="47">
        <f t="shared" si="0"/>
        <v>2335.6999999999998</v>
      </c>
      <c r="E18" s="25">
        <f t="shared" si="7"/>
        <v>315.10000000000002</v>
      </c>
      <c r="F18" s="48">
        <f t="shared" si="1"/>
        <v>2650.7999999999997</v>
      </c>
      <c r="G18" s="48">
        <f t="shared" si="2"/>
        <v>2651</v>
      </c>
      <c r="H18" s="48">
        <f t="shared" si="3"/>
        <v>2651</v>
      </c>
      <c r="I18" s="49">
        <f t="shared" si="4"/>
        <v>0.20000000000027285</v>
      </c>
      <c r="J18" s="48">
        <f t="shared" si="5"/>
        <v>2335.9</v>
      </c>
      <c r="K18" s="81">
        <f t="shared" si="6"/>
        <v>2651</v>
      </c>
      <c r="L18" s="246"/>
      <c r="M18" s="256"/>
      <c r="N18" s="316"/>
      <c r="O18" s="317"/>
      <c r="P18" s="317"/>
      <c r="Q18" s="317"/>
    </row>
    <row r="19" spans="1:17" s="245" customFormat="1" x14ac:dyDescent="0.3">
      <c r="A19" s="46" t="s">
        <v>33</v>
      </c>
      <c r="B19" s="130"/>
      <c r="C19" s="70">
        <v>117.2</v>
      </c>
      <c r="D19" s="47">
        <f>$B$11+C19</f>
        <v>2363.1999999999998</v>
      </c>
      <c r="E19" s="25">
        <f t="shared" si="7"/>
        <v>315.10000000000002</v>
      </c>
      <c r="F19" s="48">
        <f t="shared" si="1"/>
        <v>2678.2999999999997</v>
      </c>
      <c r="G19" s="48">
        <f t="shared" si="2"/>
        <v>2678</v>
      </c>
      <c r="H19" s="48">
        <f t="shared" si="3"/>
        <v>2678</v>
      </c>
      <c r="I19" s="49">
        <f>H19-F19</f>
        <v>-0.29999999999972715</v>
      </c>
      <c r="J19" s="48">
        <f t="shared" si="5"/>
        <v>2362.9</v>
      </c>
      <c r="K19" s="81">
        <f>H19</f>
        <v>2678</v>
      </c>
      <c r="L19" s="258"/>
      <c r="M19" s="256"/>
      <c r="N19" s="318"/>
      <c r="O19" s="319"/>
      <c r="P19" s="319"/>
      <c r="Q19" s="319"/>
    </row>
    <row r="20" spans="1:17" x14ac:dyDescent="0.3">
      <c r="A20" s="2" t="s">
        <v>34</v>
      </c>
      <c r="B20" s="3"/>
      <c r="C20" s="70">
        <v>124.6</v>
      </c>
      <c r="D20" s="47">
        <f t="shared" si="0"/>
        <v>2370.6</v>
      </c>
      <c r="E20" s="25">
        <f t="shared" si="7"/>
        <v>315.10000000000002</v>
      </c>
      <c r="F20" s="48">
        <f t="shared" si="1"/>
        <v>2685.7</v>
      </c>
      <c r="G20" s="48">
        <f t="shared" si="2"/>
        <v>2686</v>
      </c>
      <c r="H20" s="48">
        <f t="shared" si="3"/>
        <v>2686</v>
      </c>
      <c r="I20" s="49">
        <f t="shared" si="4"/>
        <v>0.3000000000001819</v>
      </c>
      <c r="J20" s="48">
        <f t="shared" si="5"/>
        <v>2370.9</v>
      </c>
      <c r="K20" s="81">
        <f t="shared" si="6"/>
        <v>2686</v>
      </c>
      <c r="L20" s="43"/>
      <c r="M20" s="191"/>
      <c r="N20" s="320"/>
      <c r="O20" s="321"/>
      <c r="P20" s="321"/>
      <c r="Q20" s="321"/>
    </row>
    <row r="21" spans="1:17" x14ac:dyDescent="0.3">
      <c r="A21" s="2" t="s">
        <v>35</v>
      </c>
      <c r="B21" s="3"/>
      <c r="C21" s="281">
        <v>179</v>
      </c>
      <c r="D21" s="47">
        <f t="shared" si="0"/>
        <v>2425</v>
      </c>
      <c r="E21" s="25">
        <f t="shared" si="7"/>
        <v>315.10000000000002</v>
      </c>
      <c r="F21" s="48">
        <f t="shared" si="1"/>
        <v>2740.1</v>
      </c>
      <c r="G21" s="48">
        <f t="shared" si="2"/>
        <v>2740</v>
      </c>
      <c r="H21" s="48">
        <f t="shared" si="3"/>
        <v>2740</v>
      </c>
      <c r="I21" s="49">
        <f t="shared" si="4"/>
        <v>-9.9999999999909051E-2</v>
      </c>
      <c r="J21" s="48">
        <f t="shared" si="5"/>
        <v>2424.9</v>
      </c>
      <c r="K21" s="81">
        <f t="shared" si="6"/>
        <v>2740</v>
      </c>
      <c r="L21" s="43"/>
      <c r="M21" s="191"/>
      <c r="N21" s="138"/>
    </row>
    <row r="22" spans="1:17" x14ac:dyDescent="0.3">
      <c r="A22" s="46" t="s">
        <v>36</v>
      </c>
      <c r="B22" s="130"/>
      <c r="C22" s="70">
        <v>182.6</v>
      </c>
      <c r="D22" s="47">
        <f>$B$11+C22</f>
        <v>2428.6</v>
      </c>
      <c r="E22" s="25">
        <f t="shared" si="7"/>
        <v>315.10000000000002</v>
      </c>
      <c r="F22" s="48">
        <f t="shared" si="1"/>
        <v>2743.7</v>
      </c>
      <c r="G22" s="48">
        <f t="shared" si="2"/>
        <v>2744</v>
      </c>
      <c r="H22" s="48">
        <f t="shared" si="3"/>
        <v>2744</v>
      </c>
      <c r="I22" s="49">
        <f>H22-F22</f>
        <v>0.3000000000001819</v>
      </c>
      <c r="J22" s="48">
        <f t="shared" si="5"/>
        <v>2428.9</v>
      </c>
      <c r="K22" s="81">
        <f>H22</f>
        <v>2744</v>
      </c>
      <c r="L22" s="45"/>
      <c r="M22" s="191"/>
      <c r="N22" s="138"/>
    </row>
    <row r="23" spans="1:17" x14ac:dyDescent="0.3">
      <c r="A23" s="46" t="s">
        <v>37</v>
      </c>
      <c r="B23" s="130"/>
      <c r="C23" s="70">
        <v>137.30000000000001</v>
      </c>
      <c r="D23" s="47">
        <f t="shared" si="0"/>
        <v>2383.3000000000002</v>
      </c>
      <c r="E23" s="25">
        <f t="shared" si="7"/>
        <v>315.10000000000002</v>
      </c>
      <c r="F23" s="48">
        <f t="shared" si="1"/>
        <v>2698.4</v>
      </c>
      <c r="G23" s="48">
        <f t="shared" si="2"/>
        <v>2698</v>
      </c>
      <c r="H23" s="48">
        <f t="shared" si="3"/>
        <v>2698</v>
      </c>
      <c r="I23" s="49">
        <f t="shared" si="4"/>
        <v>-0.40000000000009095</v>
      </c>
      <c r="J23" s="48">
        <f t="shared" si="5"/>
        <v>2382.9</v>
      </c>
      <c r="K23" s="81">
        <f t="shared" si="6"/>
        <v>2698</v>
      </c>
      <c r="L23" s="45"/>
      <c r="M23" s="191"/>
      <c r="N23" s="138"/>
    </row>
    <row r="24" spans="1:17" x14ac:dyDescent="0.3">
      <c r="A24" s="2" t="s">
        <v>38</v>
      </c>
      <c r="B24" s="3"/>
      <c r="C24" s="70">
        <v>184</v>
      </c>
      <c r="D24" s="47">
        <f t="shared" si="0"/>
        <v>2430</v>
      </c>
      <c r="E24" s="25">
        <f t="shared" si="7"/>
        <v>315.10000000000002</v>
      </c>
      <c r="F24" s="48">
        <f t="shared" si="1"/>
        <v>2745.1</v>
      </c>
      <c r="G24" s="48">
        <f t="shared" si="2"/>
        <v>2745</v>
      </c>
      <c r="H24" s="48">
        <f t="shared" si="3"/>
        <v>2745</v>
      </c>
      <c r="I24" s="49">
        <f t="shared" si="4"/>
        <v>-9.9999999999909051E-2</v>
      </c>
      <c r="J24" s="48">
        <f t="shared" si="5"/>
        <v>2429.9</v>
      </c>
      <c r="K24" s="81">
        <f t="shared" si="6"/>
        <v>2745</v>
      </c>
      <c r="L24" s="43"/>
      <c r="M24" s="191"/>
      <c r="N24" s="138"/>
    </row>
    <row r="25" spans="1:17" x14ac:dyDescent="0.3">
      <c r="A25" s="2" t="s">
        <v>39</v>
      </c>
      <c r="B25" s="3"/>
      <c r="C25" s="70">
        <v>171.4</v>
      </c>
      <c r="D25" s="47">
        <f t="shared" si="0"/>
        <v>2417.4</v>
      </c>
      <c r="E25" s="25">
        <f t="shared" si="7"/>
        <v>315.10000000000002</v>
      </c>
      <c r="F25" s="48">
        <f t="shared" si="1"/>
        <v>2732.5</v>
      </c>
      <c r="G25" s="48">
        <f t="shared" si="2"/>
        <v>2733</v>
      </c>
      <c r="H25" s="48">
        <f t="shared" si="3"/>
        <v>2733</v>
      </c>
      <c r="I25" s="49">
        <f t="shared" si="4"/>
        <v>0.5</v>
      </c>
      <c r="J25" s="48">
        <f t="shared" si="5"/>
        <v>2417.9</v>
      </c>
      <c r="K25" s="81">
        <f t="shared" si="6"/>
        <v>2733</v>
      </c>
      <c r="L25" s="43"/>
      <c r="M25" s="191"/>
      <c r="N25" s="138"/>
    </row>
    <row r="26" spans="1:17" s="245" customFormat="1" x14ac:dyDescent="0.3">
      <c r="A26" s="5" t="s">
        <v>69</v>
      </c>
      <c r="B26" s="3"/>
      <c r="C26" s="70">
        <v>63.5</v>
      </c>
      <c r="D26" s="47">
        <f t="shared" si="0"/>
        <v>2309.5</v>
      </c>
      <c r="E26" s="25">
        <f t="shared" si="7"/>
        <v>315.10000000000002</v>
      </c>
      <c r="F26" s="48">
        <f t="shared" si="1"/>
        <v>2624.6</v>
      </c>
      <c r="G26" s="48">
        <f t="shared" si="2"/>
        <v>2625</v>
      </c>
      <c r="H26" s="48">
        <f t="shared" si="3"/>
        <v>2625</v>
      </c>
      <c r="I26" s="49">
        <f t="shared" si="4"/>
        <v>0.40000000000009095</v>
      </c>
      <c r="J26" s="48">
        <f t="shared" si="5"/>
        <v>2309.9</v>
      </c>
      <c r="K26" s="81">
        <f t="shared" si="6"/>
        <v>2625</v>
      </c>
      <c r="L26" s="257"/>
      <c r="M26" s="256"/>
      <c r="N26" s="255"/>
    </row>
    <row r="27" spans="1:17" x14ac:dyDescent="0.3">
      <c r="A27" s="5" t="s">
        <v>70</v>
      </c>
      <c r="B27" s="3"/>
      <c r="C27" s="70">
        <v>171.4</v>
      </c>
      <c r="D27" s="47">
        <f t="shared" si="0"/>
        <v>2417.4</v>
      </c>
      <c r="E27" s="25">
        <f t="shared" si="7"/>
        <v>315.10000000000002</v>
      </c>
      <c r="F27" s="48">
        <f t="shared" si="1"/>
        <v>2732.5</v>
      </c>
      <c r="G27" s="48">
        <f t="shared" si="2"/>
        <v>2733</v>
      </c>
      <c r="H27" s="48">
        <f t="shared" si="3"/>
        <v>2733</v>
      </c>
      <c r="I27" s="49">
        <f t="shared" si="4"/>
        <v>0.5</v>
      </c>
      <c r="J27" s="48">
        <f t="shared" si="5"/>
        <v>2417.9</v>
      </c>
      <c r="K27" s="81">
        <f>H27</f>
        <v>2733</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5" customFormat="1" x14ac:dyDescent="0.3">
      <c r="A30" s="2" t="s">
        <v>40</v>
      </c>
      <c r="B30" s="15">
        <f>B11</f>
        <v>2246</v>
      </c>
      <c r="C30" s="70">
        <v>24.7</v>
      </c>
      <c r="D30" s="47">
        <f t="shared" ref="D30:D38" si="8">$B$11+C30</f>
        <v>2270.6999999999998</v>
      </c>
      <c r="E30" s="25">
        <f t="shared" ref="E30:E38" si="9">$E$11</f>
        <v>315.10000000000002</v>
      </c>
      <c r="F30" s="48">
        <f t="shared" ref="F30:F38" si="10">D30+E30</f>
        <v>2585.7999999999997</v>
      </c>
      <c r="G30" s="48">
        <f t="shared" ref="G30:G38" si="11">ROUND(((F30*10)+0.4)/10,0)</f>
        <v>2586</v>
      </c>
      <c r="H30" s="48">
        <f t="shared" ref="H30:H38" si="12">IF(FLOOR(G30,1)&lt;1000,FLOOR(G30,1),FLOOR((G30),1))</f>
        <v>2586</v>
      </c>
      <c r="I30" s="49">
        <f t="shared" ref="I30:I38" si="13">H30-F30</f>
        <v>0.20000000000027285</v>
      </c>
      <c r="J30" s="48">
        <f t="shared" ref="J30:J38" si="14">I30+D30</f>
        <v>2270.9</v>
      </c>
      <c r="K30" s="81">
        <f t="shared" ref="K30:K38" si="15">H30</f>
        <v>2586</v>
      </c>
      <c r="L30" s="253"/>
      <c r="M30" s="256"/>
      <c r="N30" s="255"/>
    </row>
    <row r="31" spans="1:17" x14ac:dyDescent="0.3">
      <c r="A31" s="71" t="s">
        <v>96</v>
      </c>
      <c r="B31" s="15"/>
      <c r="C31" s="70">
        <v>39</v>
      </c>
      <c r="D31" s="47">
        <f>$B$11+C31</f>
        <v>2285</v>
      </c>
      <c r="E31" s="25">
        <f t="shared" si="9"/>
        <v>315.10000000000002</v>
      </c>
      <c r="F31" s="48">
        <f>D31+E31</f>
        <v>2600.1</v>
      </c>
      <c r="G31" s="48">
        <f>ROUND(((F31*10)+0.4)/10,0)</f>
        <v>2600</v>
      </c>
      <c r="H31" s="48">
        <f t="shared" si="12"/>
        <v>2600</v>
      </c>
      <c r="I31" s="49">
        <f>H31-F31</f>
        <v>-9.9999999999909051E-2</v>
      </c>
      <c r="J31" s="48">
        <f>I31+D31</f>
        <v>2284.9</v>
      </c>
      <c r="K31" s="81">
        <f>H31</f>
        <v>2600</v>
      </c>
      <c r="L31" s="43"/>
      <c r="M31" s="191"/>
      <c r="N31" s="138"/>
    </row>
    <row r="32" spans="1:17" x14ac:dyDescent="0.3">
      <c r="A32" s="46" t="s">
        <v>41</v>
      </c>
      <c r="B32" s="130"/>
      <c r="C32" s="70">
        <v>30.8</v>
      </c>
      <c r="D32" s="47">
        <f>$B$11+C32</f>
        <v>2276.8000000000002</v>
      </c>
      <c r="E32" s="25">
        <f t="shared" si="9"/>
        <v>315.10000000000002</v>
      </c>
      <c r="F32" s="48">
        <f t="shared" si="10"/>
        <v>2591.9</v>
      </c>
      <c r="G32" s="48">
        <f t="shared" si="11"/>
        <v>2592</v>
      </c>
      <c r="H32" s="48">
        <f t="shared" si="12"/>
        <v>2592</v>
      </c>
      <c r="I32" s="49">
        <f>H32-F32</f>
        <v>9.9999999999909051E-2</v>
      </c>
      <c r="J32" s="48">
        <f t="shared" si="14"/>
        <v>2276.9</v>
      </c>
      <c r="K32" s="81">
        <f>H32</f>
        <v>2592</v>
      </c>
      <c r="L32" s="43"/>
      <c r="M32" s="191"/>
      <c r="N32" s="138"/>
    </row>
    <row r="33" spans="1:14" s="245" customFormat="1" x14ac:dyDescent="0.3">
      <c r="A33" s="2" t="s">
        <v>42</v>
      </c>
      <c r="B33" s="3"/>
      <c r="C33" s="70">
        <v>43.8</v>
      </c>
      <c r="D33" s="47">
        <f t="shared" si="8"/>
        <v>2289.8000000000002</v>
      </c>
      <c r="E33" s="25">
        <f t="shared" si="9"/>
        <v>315.10000000000002</v>
      </c>
      <c r="F33" s="48">
        <f t="shared" si="10"/>
        <v>2604.9</v>
      </c>
      <c r="G33" s="48">
        <f t="shared" si="11"/>
        <v>2605</v>
      </c>
      <c r="H33" s="48">
        <f t="shared" si="12"/>
        <v>2605</v>
      </c>
      <c r="I33" s="49">
        <f t="shared" si="13"/>
        <v>9.9999999999909051E-2</v>
      </c>
      <c r="J33" s="48">
        <f t="shared" si="14"/>
        <v>2289.9</v>
      </c>
      <c r="K33" s="81">
        <f t="shared" si="15"/>
        <v>2605</v>
      </c>
      <c r="L33" s="258"/>
      <c r="M33" s="256"/>
      <c r="N33" s="255"/>
    </row>
    <row r="34" spans="1:14" s="245" customFormat="1" x14ac:dyDescent="0.3">
      <c r="A34" s="2" t="s">
        <v>43</v>
      </c>
      <c r="B34" s="3"/>
      <c r="C34" s="70">
        <v>60.1</v>
      </c>
      <c r="D34" s="47">
        <f t="shared" si="8"/>
        <v>2306.1</v>
      </c>
      <c r="E34" s="25">
        <f t="shared" si="9"/>
        <v>315.10000000000002</v>
      </c>
      <c r="F34" s="48">
        <f t="shared" si="10"/>
        <v>2621.1999999999998</v>
      </c>
      <c r="G34" s="48">
        <f t="shared" si="11"/>
        <v>2621</v>
      </c>
      <c r="H34" s="48">
        <f t="shared" si="12"/>
        <v>2621</v>
      </c>
      <c r="I34" s="49">
        <f t="shared" si="13"/>
        <v>-0.1999999999998181</v>
      </c>
      <c r="J34" s="48">
        <f t="shared" si="14"/>
        <v>2305.9</v>
      </c>
      <c r="K34" s="81">
        <f t="shared" si="15"/>
        <v>2621</v>
      </c>
      <c r="L34" s="253"/>
      <c r="M34" s="256"/>
      <c r="N34" s="255"/>
    </row>
    <row r="35" spans="1:14" s="245" customFormat="1" x14ac:dyDescent="0.3">
      <c r="A35" s="2" t="s">
        <v>44</v>
      </c>
      <c r="B35" s="3"/>
      <c r="C35" s="70">
        <v>56.7</v>
      </c>
      <c r="D35" s="47">
        <f t="shared" si="8"/>
        <v>2302.6999999999998</v>
      </c>
      <c r="E35" s="25">
        <f t="shared" si="9"/>
        <v>315.10000000000002</v>
      </c>
      <c r="F35" s="48">
        <f t="shared" si="10"/>
        <v>2617.7999999999997</v>
      </c>
      <c r="G35" s="48">
        <f t="shared" si="11"/>
        <v>2618</v>
      </c>
      <c r="H35" s="48">
        <f t="shared" si="12"/>
        <v>2618</v>
      </c>
      <c r="I35" s="49">
        <f t="shared" si="13"/>
        <v>0.20000000000027285</v>
      </c>
      <c r="J35" s="48">
        <f t="shared" si="14"/>
        <v>2302.9</v>
      </c>
      <c r="K35" s="81">
        <f t="shared" si="15"/>
        <v>2618</v>
      </c>
      <c r="L35" s="253"/>
      <c r="M35" s="256"/>
      <c r="N35" s="255"/>
    </row>
    <row r="36" spans="1:14" x14ac:dyDescent="0.3">
      <c r="A36" s="46" t="s">
        <v>45</v>
      </c>
      <c r="B36" s="130"/>
      <c r="C36" s="70">
        <v>71.8</v>
      </c>
      <c r="D36" s="47">
        <f t="shared" si="8"/>
        <v>2317.8000000000002</v>
      </c>
      <c r="E36" s="25">
        <f t="shared" si="9"/>
        <v>315.10000000000002</v>
      </c>
      <c r="F36" s="48">
        <f t="shared" si="10"/>
        <v>2632.9</v>
      </c>
      <c r="G36" s="48">
        <f t="shared" si="11"/>
        <v>2633</v>
      </c>
      <c r="H36" s="48">
        <f t="shared" si="12"/>
        <v>2633</v>
      </c>
      <c r="I36" s="49">
        <f t="shared" si="13"/>
        <v>9.9999999999909051E-2</v>
      </c>
      <c r="J36" s="48">
        <f t="shared" si="14"/>
        <v>2317.9</v>
      </c>
      <c r="K36" s="81">
        <f t="shared" si="15"/>
        <v>2633</v>
      </c>
      <c r="L36" s="43"/>
      <c r="M36" s="191"/>
      <c r="N36" s="138"/>
    </row>
    <row r="37" spans="1:14" x14ac:dyDescent="0.3">
      <c r="A37" s="2" t="s">
        <v>46</v>
      </c>
      <c r="B37" s="3"/>
      <c r="C37" s="70">
        <v>77.599999999999994</v>
      </c>
      <c r="D37" s="47">
        <f t="shared" si="8"/>
        <v>2323.6</v>
      </c>
      <c r="E37" s="25">
        <f t="shared" si="9"/>
        <v>315.10000000000002</v>
      </c>
      <c r="F37" s="48">
        <f t="shared" si="10"/>
        <v>2638.7</v>
      </c>
      <c r="G37" s="48">
        <f t="shared" si="11"/>
        <v>2639</v>
      </c>
      <c r="H37" s="48">
        <f t="shared" si="12"/>
        <v>2639</v>
      </c>
      <c r="I37" s="49">
        <f t="shared" si="13"/>
        <v>0.3000000000001819</v>
      </c>
      <c r="J37" s="48">
        <f t="shared" si="14"/>
        <v>2323.9</v>
      </c>
      <c r="K37" s="81">
        <f t="shared" si="15"/>
        <v>2639</v>
      </c>
      <c r="L37" s="43"/>
      <c r="M37" s="191"/>
      <c r="N37" s="138"/>
    </row>
    <row r="38" spans="1:14" x14ac:dyDescent="0.3">
      <c r="A38" s="2" t="s">
        <v>47</v>
      </c>
      <c r="B38" s="3"/>
      <c r="C38" s="70">
        <v>90.8</v>
      </c>
      <c r="D38" s="47">
        <f t="shared" si="8"/>
        <v>2336.8000000000002</v>
      </c>
      <c r="E38" s="25">
        <f t="shared" si="9"/>
        <v>315.10000000000002</v>
      </c>
      <c r="F38" s="48">
        <f t="shared" si="10"/>
        <v>2651.9</v>
      </c>
      <c r="G38" s="48">
        <f t="shared" si="11"/>
        <v>2652</v>
      </c>
      <c r="H38" s="48">
        <f t="shared" si="12"/>
        <v>2652</v>
      </c>
      <c r="I38" s="49">
        <f t="shared" si="13"/>
        <v>9.9999999999909051E-2</v>
      </c>
      <c r="J38" s="48">
        <f t="shared" si="14"/>
        <v>2336.9</v>
      </c>
      <c r="K38" s="81">
        <f t="shared" si="15"/>
        <v>2652</v>
      </c>
      <c r="L38" s="45"/>
      <c r="M38" s="191"/>
      <c r="N38" s="138"/>
    </row>
    <row r="39" spans="1:14" x14ac:dyDescent="0.3">
      <c r="A39" s="6"/>
      <c r="B39" s="42"/>
      <c r="C39" s="19"/>
      <c r="D39" s="54"/>
      <c r="E39" s="52"/>
      <c r="F39" s="52"/>
      <c r="G39" s="52"/>
      <c r="H39" s="52"/>
      <c r="I39" s="55"/>
      <c r="J39" s="52"/>
      <c r="K39" s="83"/>
      <c r="L39" s="198"/>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2296.3000000000002</v>
      </c>
      <c r="E41" s="25">
        <f t="shared" ref="E41:E61" si="17">$E$11</f>
        <v>315.10000000000002</v>
      </c>
      <c r="F41" s="48">
        <f t="shared" ref="F41:F61" si="18">D41+E41</f>
        <v>2611.4</v>
      </c>
      <c r="G41" s="48">
        <f t="shared" ref="G41:G61" si="19">ROUND(((F41*10)+0.4)/10,0)</f>
        <v>2611</v>
      </c>
      <c r="H41" s="48">
        <f t="shared" ref="H41:H61" si="20">IF(FLOOR(G41,1)&lt;1000,FLOOR(G41,1),FLOOR((G41),1))</f>
        <v>2611</v>
      </c>
      <c r="I41" s="49">
        <f t="shared" ref="I41:I46" si="21">H41-F41</f>
        <v>-0.40000000000009095</v>
      </c>
      <c r="J41" s="48">
        <f t="shared" ref="J41:J61" si="22">I41+D41</f>
        <v>2295.9</v>
      </c>
      <c r="K41" s="81">
        <f t="shared" ref="K41:K61" si="23">H41</f>
        <v>2611</v>
      </c>
      <c r="L41" s="197"/>
      <c r="M41" s="191"/>
      <c r="N41" s="138"/>
    </row>
    <row r="42" spans="1:14" x14ac:dyDescent="0.3">
      <c r="A42" s="2" t="s">
        <v>49</v>
      </c>
      <c r="B42" s="3"/>
      <c r="C42" s="70">
        <v>60.5</v>
      </c>
      <c r="D42" s="47">
        <f t="shared" si="16"/>
        <v>2306.5</v>
      </c>
      <c r="E42" s="25">
        <f t="shared" si="17"/>
        <v>315.10000000000002</v>
      </c>
      <c r="F42" s="48">
        <f t="shared" si="18"/>
        <v>2621.6</v>
      </c>
      <c r="G42" s="48">
        <f t="shared" si="19"/>
        <v>2622</v>
      </c>
      <c r="H42" s="48">
        <f t="shared" si="20"/>
        <v>2622</v>
      </c>
      <c r="I42" s="49">
        <f t="shared" si="21"/>
        <v>0.40000000000009095</v>
      </c>
      <c r="J42" s="48">
        <f t="shared" si="22"/>
        <v>2306.9</v>
      </c>
      <c r="K42" s="81">
        <f t="shared" si="23"/>
        <v>2622</v>
      </c>
      <c r="L42" s="43"/>
      <c r="M42" s="191"/>
      <c r="N42" s="138"/>
    </row>
    <row r="43" spans="1:14" x14ac:dyDescent="0.3">
      <c r="A43" s="46" t="s">
        <v>50</v>
      </c>
      <c r="B43" s="130"/>
      <c r="C43" s="70">
        <v>77.5</v>
      </c>
      <c r="D43" s="47">
        <f t="shared" si="16"/>
        <v>2323.5</v>
      </c>
      <c r="E43" s="25">
        <f t="shared" si="17"/>
        <v>315.10000000000002</v>
      </c>
      <c r="F43" s="48">
        <f t="shared" si="18"/>
        <v>2638.6</v>
      </c>
      <c r="G43" s="48">
        <f t="shared" si="19"/>
        <v>2639</v>
      </c>
      <c r="H43" s="48">
        <f t="shared" si="20"/>
        <v>2639</v>
      </c>
      <c r="I43" s="49">
        <f t="shared" si="21"/>
        <v>0.40000000000009095</v>
      </c>
      <c r="J43" s="48">
        <f t="shared" si="22"/>
        <v>2323.9</v>
      </c>
      <c r="K43" s="81">
        <f t="shared" si="23"/>
        <v>2639</v>
      </c>
      <c r="L43" s="43"/>
      <c r="M43" s="191"/>
      <c r="N43" s="138"/>
    </row>
    <row r="44" spans="1:14" x14ac:dyDescent="0.3">
      <c r="A44" s="2" t="s">
        <v>51</v>
      </c>
      <c r="B44" s="3"/>
      <c r="C44" s="70">
        <v>97.9</v>
      </c>
      <c r="D44" s="47">
        <f t="shared" si="16"/>
        <v>2343.9</v>
      </c>
      <c r="E44" s="25">
        <f t="shared" si="17"/>
        <v>315.10000000000002</v>
      </c>
      <c r="F44" s="48">
        <f t="shared" si="18"/>
        <v>2659</v>
      </c>
      <c r="G44" s="48">
        <f t="shared" si="19"/>
        <v>2659</v>
      </c>
      <c r="H44" s="48">
        <f t="shared" si="20"/>
        <v>2659</v>
      </c>
      <c r="I44" s="49">
        <f t="shared" si="21"/>
        <v>0</v>
      </c>
      <c r="J44" s="48">
        <f t="shared" si="22"/>
        <v>2343.9</v>
      </c>
      <c r="K44" s="81">
        <f t="shared" si="23"/>
        <v>2659</v>
      </c>
      <c r="L44" s="197"/>
      <c r="M44" s="191"/>
      <c r="N44" s="138"/>
    </row>
    <row r="45" spans="1:14" x14ac:dyDescent="0.3">
      <c r="A45" s="7" t="s">
        <v>52</v>
      </c>
      <c r="B45" s="16" t="s">
        <v>53</v>
      </c>
      <c r="C45" s="324">
        <v>91.1</v>
      </c>
      <c r="D45" s="56">
        <f>$B$11+C45</f>
        <v>2337.1</v>
      </c>
      <c r="E45" s="35">
        <f t="shared" si="17"/>
        <v>315.10000000000002</v>
      </c>
      <c r="F45" s="35">
        <f t="shared" si="18"/>
        <v>2652.2</v>
      </c>
      <c r="G45" s="35">
        <f t="shared" si="19"/>
        <v>2652</v>
      </c>
      <c r="H45" s="35">
        <f>IF(FLOOR(G45,1)&lt;1000,FLOOR(G45,1),FLOOR((G45),1))</f>
        <v>2652</v>
      </c>
      <c r="I45" s="41">
        <f t="shared" si="21"/>
        <v>-0.1999999999998181</v>
      </c>
      <c r="J45" s="35">
        <f t="shared" si="22"/>
        <v>2336.9</v>
      </c>
      <c r="K45" s="267">
        <f t="shared" si="23"/>
        <v>2652</v>
      </c>
      <c r="L45" s="43"/>
      <c r="M45" s="191"/>
      <c r="N45" s="138"/>
    </row>
    <row r="46" spans="1:14" x14ac:dyDescent="0.3">
      <c r="A46" s="2" t="s">
        <v>54</v>
      </c>
      <c r="B46" s="3"/>
      <c r="C46" s="70">
        <v>111.8</v>
      </c>
      <c r="D46" s="47">
        <f t="shared" si="16"/>
        <v>2357.8000000000002</v>
      </c>
      <c r="E46" s="25">
        <f t="shared" si="17"/>
        <v>315.10000000000002</v>
      </c>
      <c r="F46" s="48">
        <f t="shared" si="18"/>
        <v>2672.9</v>
      </c>
      <c r="G46" s="48">
        <f t="shared" si="19"/>
        <v>2673</v>
      </c>
      <c r="H46" s="48">
        <f t="shared" si="20"/>
        <v>2673</v>
      </c>
      <c r="I46" s="18">
        <f t="shared" si="21"/>
        <v>9.9999999999909051E-2</v>
      </c>
      <c r="J46" s="48">
        <f t="shared" si="22"/>
        <v>2357.9</v>
      </c>
      <c r="K46" s="80">
        <f t="shared" si="23"/>
        <v>2673</v>
      </c>
      <c r="L46" s="197"/>
      <c r="M46" s="191"/>
      <c r="N46" s="138"/>
    </row>
    <row r="47" spans="1:14" x14ac:dyDescent="0.3">
      <c r="A47" s="2" t="s">
        <v>55</v>
      </c>
      <c r="B47" s="3"/>
      <c r="C47" s="70">
        <v>136.1</v>
      </c>
      <c r="D47" s="47">
        <f t="shared" si="16"/>
        <v>2382.1</v>
      </c>
      <c r="E47" s="25">
        <f t="shared" si="17"/>
        <v>315.10000000000002</v>
      </c>
      <c r="F47" s="48">
        <f t="shared" si="18"/>
        <v>2697.2</v>
      </c>
      <c r="G47" s="48">
        <f t="shared" si="19"/>
        <v>2697</v>
      </c>
      <c r="H47" s="48">
        <f t="shared" si="20"/>
        <v>2697</v>
      </c>
      <c r="I47" s="18">
        <f t="shared" ref="I47:I61" si="24">H47-F47</f>
        <v>-0.1999999999998181</v>
      </c>
      <c r="J47" s="48">
        <f t="shared" si="22"/>
        <v>2381.9</v>
      </c>
      <c r="K47" s="80">
        <f t="shared" si="23"/>
        <v>2697</v>
      </c>
      <c r="L47" s="43"/>
      <c r="M47" s="191"/>
      <c r="N47" s="138"/>
    </row>
    <row r="48" spans="1:14" x14ac:dyDescent="0.3">
      <c r="A48" s="2" t="s">
        <v>56</v>
      </c>
      <c r="B48" s="3"/>
      <c r="C48" s="70">
        <v>143.69999999999999</v>
      </c>
      <c r="D48" s="47">
        <f t="shared" si="16"/>
        <v>2389.6999999999998</v>
      </c>
      <c r="E48" s="25">
        <f t="shared" si="17"/>
        <v>315.10000000000002</v>
      </c>
      <c r="F48" s="48">
        <f t="shared" si="18"/>
        <v>2704.7999999999997</v>
      </c>
      <c r="G48" s="48">
        <f t="shared" si="19"/>
        <v>2705</v>
      </c>
      <c r="H48" s="48">
        <f t="shared" si="20"/>
        <v>2705</v>
      </c>
      <c r="I48" s="18">
        <f t="shared" si="24"/>
        <v>0.20000000000027285</v>
      </c>
      <c r="J48" s="48">
        <f t="shared" si="22"/>
        <v>2389.9</v>
      </c>
      <c r="K48" s="80">
        <f t="shared" si="23"/>
        <v>2705</v>
      </c>
      <c r="L48" s="197"/>
      <c r="M48" s="191"/>
      <c r="N48" s="138"/>
    </row>
    <row r="49" spans="1:14" x14ac:dyDescent="0.3">
      <c r="A49" s="2" t="s">
        <v>57</v>
      </c>
      <c r="B49" s="3"/>
      <c r="C49" s="70">
        <v>163.5</v>
      </c>
      <c r="D49" s="47">
        <f t="shared" si="16"/>
        <v>2409.5</v>
      </c>
      <c r="E49" s="25">
        <f t="shared" si="17"/>
        <v>315.10000000000002</v>
      </c>
      <c r="F49" s="48">
        <f t="shared" si="18"/>
        <v>2724.6</v>
      </c>
      <c r="G49" s="48">
        <f t="shared" si="19"/>
        <v>2725</v>
      </c>
      <c r="H49" s="48">
        <f t="shared" si="20"/>
        <v>2725</v>
      </c>
      <c r="I49" s="18">
        <f t="shared" si="24"/>
        <v>0.40000000000009095</v>
      </c>
      <c r="J49" s="48">
        <f t="shared" si="22"/>
        <v>2409.9</v>
      </c>
      <c r="K49" s="80">
        <f t="shared" si="23"/>
        <v>2725</v>
      </c>
      <c r="L49" s="43"/>
      <c r="M49" s="191"/>
      <c r="N49" s="138"/>
    </row>
    <row r="50" spans="1:14" x14ac:dyDescent="0.3">
      <c r="A50" s="2" t="s">
        <v>58</v>
      </c>
      <c r="B50" s="3"/>
      <c r="C50" s="70">
        <v>189</v>
      </c>
      <c r="D50" s="47">
        <f t="shared" si="16"/>
        <v>2435</v>
      </c>
      <c r="E50" s="25">
        <f t="shared" si="17"/>
        <v>315.10000000000002</v>
      </c>
      <c r="F50" s="48">
        <f t="shared" si="18"/>
        <v>2750.1</v>
      </c>
      <c r="G50" s="48">
        <f t="shared" si="19"/>
        <v>2750</v>
      </c>
      <c r="H50" s="48">
        <f t="shared" si="20"/>
        <v>2750</v>
      </c>
      <c r="I50" s="18">
        <f t="shared" si="24"/>
        <v>-9.9999999999909051E-2</v>
      </c>
      <c r="J50" s="48">
        <f t="shared" si="22"/>
        <v>2434.9</v>
      </c>
      <c r="K50" s="80">
        <f t="shared" si="23"/>
        <v>2750</v>
      </c>
      <c r="L50" s="197"/>
      <c r="M50" s="191"/>
      <c r="N50" s="138"/>
    </row>
    <row r="51" spans="1:14" x14ac:dyDescent="0.3">
      <c r="A51" s="2" t="s">
        <v>59</v>
      </c>
      <c r="B51" s="3"/>
      <c r="C51" s="70">
        <v>167.4</v>
      </c>
      <c r="D51" s="47">
        <f t="shared" si="16"/>
        <v>2413.4</v>
      </c>
      <c r="E51" s="25">
        <f t="shared" si="17"/>
        <v>315.10000000000002</v>
      </c>
      <c r="F51" s="48">
        <f t="shared" si="18"/>
        <v>2728.5</v>
      </c>
      <c r="G51" s="48">
        <f t="shared" si="19"/>
        <v>2729</v>
      </c>
      <c r="H51" s="48">
        <f t="shared" si="20"/>
        <v>2729</v>
      </c>
      <c r="I51" s="18">
        <f t="shared" si="24"/>
        <v>0.5</v>
      </c>
      <c r="J51" s="48">
        <f t="shared" si="22"/>
        <v>2413.9</v>
      </c>
      <c r="K51" s="80">
        <f t="shared" si="23"/>
        <v>2729</v>
      </c>
      <c r="L51" s="43"/>
      <c r="M51" s="191"/>
      <c r="N51" s="138"/>
    </row>
    <row r="52" spans="1:14" x14ac:dyDescent="0.3">
      <c r="A52" s="2" t="s">
        <v>60</v>
      </c>
      <c r="B52" s="3"/>
      <c r="C52" s="70">
        <v>168.5</v>
      </c>
      <c r="D52" s="47">
        <f t="shared" si="16"/>
        <v>2414.5</v>
      </c>
      <c r="E52" s="25">
        <f t="shared" si="17"/>
        <v>315.10000000000002</v>
      </c>
      <c r="F52" s="48">
        <f t="shared" si="18"/>
        <v>2729.6</v>
      </c>
      <c r="G52" s="48">
        <f t="shared" si="19"/>
        <v>2730</v>
      </c>
      <c r="H52" s="48">
        <f t="shared" si="20"/>
        <v>2730</v>
      </c>
      <c r="I52" s="18">
        <f t="shared" si="24"/>
        <v>0.40000000000009095</v>
      </c>
      <c r="J52" s="48">
        <f t="shared" si="22"/>
        <v>2414.9</v>
      </c>
      <c r="K52" s="80">
        <f t="shared" si="23"/>
        <v>2730</v>
      </c>
      <c r="L52" s="197"/>
      <c r="M52" s="191"/>
      <c r="N52" s="138"/>
    </row>
    <row r="53" spans="1:14" x14ac:dyDescent="0.3">
      <c r="A53" s="2" t="s">
        <v>61</v>
      </c>
      <c r="B53" s="3"/>
      <c r="C53" s="70">
        <v>188.3</v>
      </c>
      <c r="D53" s="47">
        <f t="shared" si="16"/>
        <v>2434.3000000000002</v>
      </c>
      <c r="E53" s="25">
        <f t="shared" si="17"/>
        <v>315.10000000000002</v>
      </c>
      <c r="F53" s="48">
        <f t="shared" si="18"/>
        <v>2749.4</v>
      </c>
      <c r="G53" s="48">
        <f t="shared" si="19"/>
        <v>2749</v>
      </c>
      <c r="H53" s="48">
        <f t="shared" si="20"/>
        <v>2749</v>
      </c>
      <c r="I53" s="18">
        <f t="shared" si="24"/>
        <v>-0.40000000000009095</v>
      </c>
      <c r="J53" s="48">
        <f t="shared" si="22"/>
        <v>2433.9</v>
      </c>
      <c r="K53" s="80">
        <f t="shared" si="23"/>
        <v>2749</v>
      </c>
      <c r="L53" s="43"/>
      <c r="M53" s="191"/>
      <c r="N53" s="138"/>
    </row>
    <row r="54" spans="1:14" x14ac:dyDescent="0.3">
      <c r="A54" s="51" t="s">
        <v>71</v>
      </c>
      <c r="B54" s="130"/>
      <c r="C54" s="70">
        <v>77.5</v>
      </c>
      <c r="D54" s="47">
        <f t="shared" si="16"/>
        <v>2323.5</v>
      </c>
      <c r="E54" s="25">
        <f t="shared" si="17"/>
        <v>315.10000000000002</v>
      </c>
      <c r="F54" s="48">
        <f t="shared" si="18"/>
        <v>2638.6</v>
      </c>
      <c r="G54" s="48">
        <f t="shared" si="19"/>
        <v>2639</v>
      </c>
      <c r="H54" s="48">
        <f t="shared" si="20"/>
        <v>2639</v>
      </c>
      <c r="I54" s="18">
        <f t="shared" si="24"/>
        <v>0.40000000000009095</v>
      </c>
      <c r="J54" s="48">
        <f t="shared" si="22"/>
        <v>2323.9</v>
      </c>
      <c r="K54" s="80">
        <f t="shared" si="23"/>
        <v>2639</v>
      </c>
      <c r="L54" s="43"/>
      <c r="M54" s="191"/>
      <c r="N54" s="138"/>
    </row>
    <row r="55" spans="1:14" x14ac:dyDescent="0.3">
      <c r="A55" s="5" t="s">
        <v>72</v>
      </c>
      <c r="B55" s="3"/>
      <c r="C55" s="70">
        <v>97.9</v>
      </c>
      <c r="D55" s="47">
        <f t="shared" si="16"/>
        <v>2343.9</v>
      </c>
      <c r="E55" s="25">
        <f t="shared" si="17"/>
        <v>315.10000000000002</v>
      </c>
      <c r="F55" s="48">
        <f t="shared" si="18"/>
        <v>2659</v>
      </c>
      <c r="G55" s="48">
        <f t="shared" si="19"/>
        <v>2659</v>
      </c>
      <c r="H55" s="48">
        <f t="shared" si="20"/>
        <v>2659</v>
      </c>
      <c r="I55" s="18">
        <f t="shared" si="24"/>
        <v>0</v>
      </c>
      <c r="J55" s="48">
        <f t="shared" si="22"/>
        <v>2343.9</v>
      </c>
      <c r="K55" s="80">
        <f t="shared" si="23"/>
        <v>2659</v>
      </c>
      <c r="L55" s="43"/>
      <c r="M55" s="191"/>
      <c r="N55" s="138"/>
    </row>
    <row r="56" spans="1:14" x14ac:dyDescent="0.3">
      <c r="A56" s="5" t="s">
        <v>73</v>
      </c>
      <c r="B56" s="3"/>
      <c r="C56" s="70">
        <v>111.8</v>
      </c>
      <c r="D56" s="47">
        <f t="shared" si="16"/>
        <v>2357.8000000000002</v>
      </c>
      <c r="E56" s="25">
        <f t="shared" si="17"/>
        <v>315.10000000000002</v>
      </c>
      <c r="F56" s="48">
        <f t="shared" si="18"/>
        <v>2672.9</v>
      </c>
      <c r="G56" s="48">
        <f t="shared" si="19"/>
        <v>2673</v>
      </c>
      <c r="H56" s="48">
        <f t="shared" si="20"/>
        <v>2673</v>
      </c>
      <c r="I56" s="18">
        <f t="shared" si="24"/>
        <v>9.9999999999909051E-2</v>
      </c>
      <c r="J56" s="48">
        <f t="shared" si="22"/>
        <v>2357.9</v>
      </c>
      <c r="K56" s="80">
        <f t="shared" si="23"/>
        <v>2673</v>
      </c>
      <c r="L56" s="43"/>
      <c r="M56" s="191"/>
      <c r="N56" s="138"/>
    </row>
    <row r="57" spans="1:14" x14ac:dyDescent="0.3">
      <c r="A57" s="5" t="s">
        <v>74</v>
      </c>
      <c r="B57" s="3"/>
      <c r="C57" s="70">
        <v>136.1</v>
      </c>
      <c r="D57" s="47">
        <f t="shared" si="16"/>
        <v>2382.1</v>
      </c>
      <c r="E57" s="25">
        <f t="shared" si="17"/>
        <v>315.10000000000002</v>
      </c>
      <c r="F57" s="48">
        <f t="shared" si="18"/>
        <v>2697.2</v>
      </c>
      <c r="G57" s="48">
        <f t="shared" si="19"/>
        <v>2697</v>
      </c>
      <c r="H57" s="48">
        <f t="shared" si="20"/>
        <v>2697</v>
      </c>
      <c r="I57" s="18">
        <f t="shared" si="24"/>
        <v>-0.1999999999998181</v>
      </c>
      <c r="J57" s="48">
        <f t="shared" si="22"/>
        <v>2381.9</v>
      </c>
      <c r="K57" s="80">
        <f t="shared" si="23"/>
        <v>2697</v>
      </c>
      <c r="L57" s="43"/>
      <c r="M57" s="191"/>
      <c r="N57" s="138"/>
    </row>
    <row r="58" spans="1:14" x14ac:dyDescent="0.3">
      <c r="A58" s="5" t="s">
        <v>75</v>
      </c>
      <c r="B58" s="3"/>
      <c r="C58" s="70">
        <v>143.69999999999999</v>
      </c>
      <c r="D58" s="47">
        <f t="shared" si="16"/>
        <v>2389.6999999999998</v>
      </c>
      <c r="E58" s="25">
        <f t="shared" si="17"/>
        <v>315.10000000000002</v>
      </c>
      <c r="F58" s="48">
        <f t="shared" si="18"/>
        <v>2704.7999999999997</v>
      </c>
      <c r="G58" s="48">
        <f t="shared" si="19"/>
        <v>2705</v>
      </c>
      <c r="H58" s="48">
        <f t="shared" si="20"/>
        <v>2705</v>
      </c>
      <c r="I58" s="18">
        <f t="shared" si="24"/>
        <v>0.20000000000027285</v>
      </c>
      <c r="J58" s="48">
        <f t="shared" si="22"/>
        <v>2389.9</v>
      </c>
      <c r="K58" s="80">
        <f t="shared" si="23"/>
        <v>2705</v>
      </c>
      <c r="L58" s="43"/>
      <c r="M58" s="191"/>
      <c r="N58" s="138"/>
    </row>
    <row r="59" spans="1:14" x14ac:dyDescent="0.3">
      <c r="A59" s="5" t="s">
        <v>76</v>
      </c>
      <c r="B59" s="3"/>
      <c r="C59" s="70">
        <v>163.5</v>
      </c>
      <c r="D59" s="47">
        <f t="shared" si="16"/>
        <v>2409.5</v>
      </c>
      <c r="E59" s="25">
        <f t="shared" si="17"/>
        <v>315.10000000000002</v>
      </c>
      <c r="F59" s="48">
        <f t="shared" si="18"/>
        <v>2724.6</v>
      </c>
      <c r="G59" s="48">
        <f t="shared" si="19"/>
        <v>2725</v>
      </c>
      <c r="H59" s="48">
        <f t="shared" si="20"/>
        <v>2725</v>
      </c>
      <c r="I59" s="18">
        <f t="shared" si="24"/>
        <v>0.40000000000009095</v>
      </c>
      <c r="J59" s="48">
        <f t="shared" si="22"/>
        <v>2409.9</v>
      </c>
      <c r="K59" s="80">
        <f t="shared" si="23"/>
        <v>2725</v>
      </c>
      <c r="L59" s="43"/>
      <c r="M59" s="191"/>
      <c r="N59" s="138"/>
    </row>
    <row r="60" spans="1:14" x14ac:dyDescent="0.3">
      <c r="A60" s="5" t="s">
        <v>77</v>
      </c>
      <c r="B60" s="3"/>
      <c r="C60" s="70">
        <v>189</v>
      </c>
      <c r="D60" s="47">
        <f t="shared" si="16"/>
        <v>2435</v>
      </c>
      <c r="E60" s="25">
        <f t="shared" si="17"/>
        <v>315.10000000000002</v>
      </c>
      <c r="F60" s="48">
        <f t="shared" si="18"/>
        <v>2750.1</v>
      </c>
      <c r="G60" s="48">
        <f t="shared" si="19"/>
        <v>2750</v>
      </c>
      <c r="H60" s="48">
        <f t="shared" si="20"/>
        <v>2750</v>
      </c>
      <c r="I60" s="18">
        <f t="shared" si="24"/>
        <v>-9.9999999999909051E-2</v>
      </c>
      <c r="J60" s="48">
        <f t="shared" si="22"/>
        <v>2434.9</v>
      </c>
      <c r="K60" s="80">
        <f t="shared" si="23"/>
        <v>2750</v>
      </c>
      <c r="L60" s="43"/>
      <c r="M60" s="191"/>
      <c r="N60" s="138"/>
    </row>
    <row r="61" spans="1:14" x14ac:dyDescent="0.3">
      <c r="A61" s="5" t="s">
        <v>78</v>
      </c>
      <c r="B61" s="3"/>
      <c r="C61" s="70">
        <v>188.3</v>
      </c>
      <c r="D61" s="47">
        <f t="shared" si="16"/>
        <v>2434.3000000000002</v>
      </c>
      <c r="E61" s="25">
        <f t="shared" si="17"/>
        <v>315.10000000000002</v>
      </c>
      <c r="F61" s="48">
        <f t="shared" si="18"/>
        <v>2749.4</v>
      </c>
      <c r="G61" s="48">
        <f t="shared" si="19"/>
        <v>2749</v>
      </c>
      <c r="H61" s="48">
        <f t="shared" si="20"/>
        <v>2749</v>
      </c>
      <c r="I61" s="18">
        <f t="shared" si="24"/>
        <v>-0.40000000000009095</v>
      </c>
      <c r="J61" s="48">
        <f t="shared" si="22"/>
        <v>2433.9</v>
      </c>
      <c r="K61" s="80">
        <f t="shared" si="23"/>
        <v>2749</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2246</v>
      </c>
      <c r="C64" s="70">
        <v>90.1</v>
      </c>
      <c r="D64" s="47">
        <f t="shared" ref="D64:D70" si="25">$B$11+C64</f>
        <v>2336.1</v>
      </c>
      <c r="E64" s="25">
        <f t="shared" ref="E64:E70" si="26">$E$11</f>
        <v>315.10000000000002</v>
      </c>
      <c r="F64" s="48">
        <f t="shared" ref="F64:F70" si="27">D64+E64</f>
        <v>2651.2</v>
      </c>
      <c r="G64" s="48">
        <f t="shared" ref="G64:G70" si="28">ROUND(((F64*10)+0.4)/10,0)</f>
        <v>2651</v>
      </c>
      <c r="H64" s="48">
        <f t="shared" ref="H64:H70" si="29">IF(FLOOR(G64,1)&lt;1000,FLOOR(G64,1),FLOOR((G64),1))</f>
        <v>2651</v>
      </c>
      <c r="I64" s="49">
        <f t="shared" ref="I64:I70" si="30">H64-F64</f>
        <v>-0.1999999999998181</v>
      </c>
      <c r="J64" s="48">
        <f t="shared" ref="J64:J70" si="31">I64+D64</f>
        <v>2335.9</v>
      </c>
      <c r="K64" s="81">
        <f t="shared" ref="K64:K70" si="32">H64</f>
        <v>2651</v>
      </c>
      <c r="L64" s="204"/>
      <c r="M64" s="191"/>
      <c r="N64" s="138"/>
    </row>
    <row r="65" spans="1:14" x14ac:dyDescent="0.3">
      <c r="A65" s="46" t="s">
        <v>63</v>
      </c>
      <c r="B65" s="130"/>
      <c r="C65" s="70">
        <v>117.3</v>
      </c>
      <c r="D65" s="47">
        <f>$B$11+C65</f>
        <v>2363.3000000000002</v>
      </c>
      <c r="E65" s="25">
        <f t="shared" si="26"/>
        <v>315.10000000000002</v>
      </c>
      <c r="F65" s="48">
        <f t="shared" si="27"/>
        <v>2678.4</v>
      </c>
      <c r="G65" s="48">
        <f t="shared" si="28"/>
        <v>2678</v>
      </c>
      <c r="H65" s="48">
        <f t="shared" si="29"/>
        <v>2678</v>
      </c>
      <c r="I65" s="49">
        <f>H65-F65</f>
        <v>-0.40000000000009095</v>
      </c>
      <c r="J65" s="48">
        <f t="shared" si="31"/>
        <v>2362.9</v>
      </c>
      <c r="K65" s="81">
        <f>H65</f>
        <v>2678</v>
      </c>
      <c r="L65" s="204"/>
      <c r="M65" s="191"/>
      <c r="N65" s="138"/>
    </row>
    <row r="66" spans="1:14" x14ac:dyDescent="0.3">
      <c r="A66" s="2" t="s">
        <v>64</v>
      </c>
      <c r="B66" s="3"/>
      <c r="C66" s="70">
        <v>136.6</v>
      </c>
      <c r="D66" s="22">
        <f t="shared" si="25"/>
        <v>2382.6</v>
      </c>
      <c r="E66" s="25">
        <f t="shared" si="26"/>
        <v>315.10000000000002</v>
      </c>
      <c r="F66" s="25">
        <f t="shared" si="27"/>
        <v>2697.7</v>
      </c>
      <c r="G66" s="25">
        <f t="shared" si="28"/>
        <v>2698</v>
      </c>
      <c r="H66" s="48">
        <f t="shared" si="29"/>
        <v>2698</v>
      </c>
      <c r="I66" s="18">
        <f t="shared" si="30"/>
        <v>0.3000000000001819</v>
      </c>
      <c r="J66" s="25">
        <f t="shared" si="31"/>
        <v>2382.9</v>
      </c>
      <c r="K66" s="80">
        <f t="shared" si="32"/>
        <v>2698</v>
      </c>
      <c r="L66" s="204"/>
      <c r="M66" s="191"/>
      <c r="N66" s="138"/>
    </row>
    <row r="67" spans="1:14" x14ac:dyDescent="0.3">
      <c r="A67" s="2" t="s">
        <v>65</v>
      </c>
      <c r="B67" s="3"/>
      <c r="C67" s="70">
        <v>133.9</v>
      </c>
      <c r="D67" s="22">
        <f t="shared" si="25"/>
        <v>2379.9</v>
      </c>
      <c r="E67" s="25">
        <f t="shared" si="26"/>
        <v>315.10000000000002</v>
      </c>
      <c r="F67" s="25">
        <f t="shared" si="27"/>
        <v>2695</v>
      </c>
      <c r="G67" s="25">
        <f t="shared" si="28"/>
        <v>2695</v>
      </c>
      <c r="H67" s="48">
        <f t="shared" si="29"/>
        <v>2695</v>
      </c>
      <c r="I67" s="18">
        <f t="shared" si="30"/>
        <v>0</v>
      </c>
      <c r="J67" s="25">
        <f t="shared" si="31"/>
        <v>2379.9</v>
      </c>
      <c r="K67" s="80">
        <f t="shared" si="32"/>
        <v>2695</v>
      </c>
      <c r="L67" s="204"/>
      <c r="M67" s="191"/>
      <c r="N67" s="138"/>
    </row>
    <row r="68" spans="1:14" x14ac:dyDescent="0.3">
      <c r="A68" s="2" t="s">
        <v>66</v>
      </c>
      <c r="B68" s="3"/>
      <c r="C68" s="70">
        <v>142.19999999999999</v>
      </c>
      <c r="D68" s="22">
        <f t="shared" si="25"/>
        <v>2388.1999999999998</v>
      </c>
      <c r="E68" s="25">
        <f t="shared" si="26"/>
        <v>315.10000000000002</v>
      </c>
      <c r="F68" s="25">
        <f t="shared" si="27"/>
        <v>2703.2999999999997</v>
      </c>
      <c r="G68" s="25">
        <f t="shared" si="28"/>
        <v>2703</v>
      </c>
      <c r="H68" s="48">
        <f t="shared" si="29"/>
        <v>2703</v>
      </c>
      <c r="I68" s="18">
        <f t="shared" si="30"/>
        <v>-0.29999999999972715</v>
      </c>
      <c r="J68" s="25">
        <f t="shared" si="31"/>
        <v>2387.9</v>
      </c>
      <c r="K68" s="80">
        <f t="shared" si="32"/>
        <v>2703</v>
      </c>
      <c r="L68" s="205"/>
      <c r="M68" s="191"/>
      <c r="N68" s="138"/>
    </row>
    <row r="69" spans="1:14" x14ac:dyDescent="0.3">
      <c r="A69" s="46" t="s">
        <v>67</v>
      </c>
      <c r="B69" s="130"/>
      <c r="C69" s="70">
        <v>141.69999999999999</v>
      </c>
      <c r="D69" s="47">
        <f t="shared" si="25"/>
        <v>2387.6999999999998</v>
      </c>
      <c r="E69" s="25">
        <f t="shared" si="26"/>
        <v>315.10000000000002</v>
      </c>
      <c r="F69" s="48">
        <f t="shared" si="27"/>
        <v>2702.7999999999997</v>
      </c>
      <c r="G69" s="48">
        <f t="shared" si="28"/>
        <v>2703</v>
      </c>
      <c r="H69" s="48">
        <f t="shared" si="29"/>
        <v>2703</v>
      </c>
      <c r="I69" s="49">
        <f t="shared" si="30"/>
        <v>0.20000000000027285</v>
      </c>
      <c r="J69" s="48">
        <f t="shared" si="31"/>
        <v>2387.9</v>
      </c>
      <c r="K69" s="81">
        <f t="shared" si="32"/>
        <v>2703</v>
      </c>
      <c r="L69" s="205"/>
      <c r="M69" s="191"/>
      <c r="N69" s="138"/>
    </row>
    <row r="70" spans="1:14" x14ac:dyDescent="0.3">
      <c r="A70" s="2" t="s">
        <v>68</v>
      </c>
      <c r="B70" s="3"/>
      <c r="C70" s="70">
        <v>159.5</v>
      </c>
      <c r="D70" s="22">
        <f t="shared" si="25"/>
        <v>2405.5</v>
      </c>
      <c r="E70" s="25">
        <f t="shared" si="26"/>
        <v>315.10000000000002</v>
      </c>
      <c r="F70" s="25">
        <f t="shared" si="27"/>
        <v>2720.6</v>
      </c>
      <c r="G70" s="25">
        <f t="shared" si="28"/>
        <v>2721</v>
      </c>
      <c r="H70" s="48">
        <f t="shared" si="29"/>
        <v>2721</v>
      </c>
      <c r="I70" s="18">
        <f t="shared" si="30"/>
        <v>0.40000000000009095</v>
      </c>
      <c r="J70" s="25">
        <f t="shared" si="31"/>
        <v>2405.9</v>
      </c>
      <c r="K70" s="80">
        <f t="shared" si="32"/>
        <v>2721</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3"/>
    </row>
    <row r="73" spans="1:14" ht="13.5" thickBot="1" x14ac:dyDescent="0.35">
      <c r="A73" s="3"/>
      <c r="B73" s="3"/>
      <c r="C73" s="3"/>
      <c r="D73" s="3"/>
      <c r="E73" s="3"/>
      <c r="F73" s="28"/>
      <c r="G73" s="28"/>
      <c r="H73" s="28"/>
      <c r="I73" s="3"/>
      <c r="J73" s="3"/>
      <c r="K73" s="44"/>
      <c r="L73" s="136"/>
      <c r="M73" s="1"/>
      <c r="N73" s="203"/>
    </row>
    <row r="74" spans="1:14" x14ac:dyDescent="0.3">
      <c r="A74" s="111"/>
      <c r="B74" s="13"/>
      <c r="C74" s="13"/>
      <c r="D74" s="13"/>
      <c r="E74" s="13"/>
      <c r="F74" s="13"/>
      <c r="G74" s="13"/>
      <c r="H74" s="13"/>
      <c r="I74" s="13"/>
      <c r="J74" s="13"/>
      <c r="K74" s="231"/>
      <c r="L74" s="136"/>
      <c r="M74" s="1"/>
      <c r="N74" s="203"/>
    </row>
    <row r="75" spans="1:14" x14ac:dyDescent="0.3">
      <c r="A75" s="2"/>
      <c r="C75" s="236"/>
      <c r="D75" s="366" t="str">
        <f>D2</f>
        <v>PETROL PUMP PRICES BY ZONE IN THE REPUBLIC OF SOUTH AFRICA</v>
      </c>
      <c r="E75" s="363"/>
      <c r="F75" s="363"/>
      <c r="G75" s="363"/>
      <c r="H75" s="363"/>
      <c r="I75" s="363"/>
      <c r="J75" s="3"/>
      <c r="K75" s="64"/>
      <c r="L75" s="1"/>
      <c r="M75" s="1"/>
    </row>
    <row r="76" spans="1:14" x14ac:dyDescent="0.3">
      <c r="A76" s="2"/>
      <c r="E76" s="3"/>
      <c r="I76" s="1"/>
      <c r="K76" s="57"/>
      <c r="L76" s="1"/>
      <c r="M76" s="1"/>
    </row>
    <row r="77" spans="1:14" x14ac:dyDescent="0.3">
      <c r="A77" s="2"/>
      <c r="C77" s="3"/>
      <c r="D77" s="3"/>
      <c r="E77" s="9" t="s">
        <v>94</v>
      </c>
      <c r="F77" s="3"/>
      <c r="G77" s="3"/>
      <c r="H77" s="366" t="str">
        <f>H4</f>
        <v>EFFECTIVE 06 MAY 2026</v>
      </c>
      <c r="I77" s="363"/>
      <c r="J77" s="363"/>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5" customFormat="1" x14ac:dyDescent="0.3">
      <c r="A84" s="7" t="s">
        <v>25</v>
      </c>
      <c r="B84" s="268">
        <f>1930+327</f>
        <v>2257</v>
      </c>
      <c r="C84" s="324">
        <f t="shared" ref="C84:C100" si="33">C11</f>
        <v>3.9</v>
      </c>
      <c r="D84" s="17">
        <f t="shared" ref="D84:D100" si="34">$B$84+C84</f>
        <v>2260.9</v>
      </c>
      <c r="E84" s="26">
        <f t="shared" ref="E84:E100" si="35">$E$11</f>
        <v>315.10000000000002</v>
      </c>
      <c r="F84" s="26">
        <f t="shared" ref="F84:F100" si="36">D84+E84</f>
        <v>2576</v>
      </c>
      <c r="G84" s="26">
        <f t="shared" ref="G84:G100" si="37">ROUND(((F84*10)+0.4)/10,0)</f>
        <v>2576</v>
      </c>
      <c r="H84" s="26">
        <f>IF(FLOOR(G84,1)&lt;1000,FLOOR(G84,1),FLOOR((G84),1))</f>
        <v>2576</v>
      </c>
      <c r="I84" s="26">
        <f t="shared" ref="I84:I143" si="38">H84-F84</f>
        <v>0</v>
      </c>
      <c r="J84" s="26">
        <f t="shared" ref="J84:J100" si="39">I84+D84</f>
        <v>2260.9</v>
      </c>
      <c r="K84" s="325">
        <f>H84</f>
        <v>2576</v>
      </c>
      <c r="L84" s="259"/>
      <c r="M84" s="250"/>
      <c r="N84" s="255"/>
    </row>
    <row r="85" spans="1:14" s="245" customFormat="1" x14ac:dyDescent="0.3">
      <c r="A85" s="2" t="s">
        <v>26</v>
      </c>
      <c r="B85" s="3"/>
      <c r="C85" s="70">
        <f t="shared" si="33"/>
        <v>10.3</v>
      </c>
      <c r="D85" s="15">
        <f t="shared" si="34"/>
        <v>2267.3000000000002</v>
      </c>
      <c r="E85" s="25">
        <f t="shared" si="35"/>
        <v>315.10000000000002</v>
      </c>
      <c r="F85" s="28">
        <f t="shared" si="36"/>
        <v>2582.4</v>
      </c>
      <c r="G85" s="28">
        <f t="shared" si="37"/>
        <v>2582</v>
      </c>
      <c r="H85" s="28">
        <f t="shared" ref="H85:H100" si="40">IF(FLOOR(G85,1)&lt;1000,FLOOR(G85,1),FLOOR((G85),1))</f>
        <v>2582</v>
      </c>
      <c r="I85" s="38">
        <f t="shared" si="38"/>
        <v>-0.40000000000009095</v>
      </c>
      <c r="J85" s="28">
        <f t="shared" si="39"/>
        <v>2266.9</v>
      </c>
      <c r="K85" s="80">
        <f t="shared" ref="K85:K100" si="41">H85</f>
        <v>2582</v>
      </c>
      <c r="L85" s="259"/>
      <c r="M85" s="250"/>
      <c r="N85" s="255"/>
    </row>
    <row r="86" spans="1:14" s="245" customFormat="1" x14ac:dyDescent="0.3">
      <c r="A86" s="2" t="s">
        <v>27</v>
      </c>
      <c r="B86" s="3"/>
      <c r="C86" s="70">
        <f t="shared" si="33"/>
        <v>16.100000000000001</v>
      </c>
      <c r="D86" s="15">
        <f t="shared" si="34"/>
        <v>2273.1</v>
      </c>
      <c r="E86" s="25">
        <f t="shared" si="35"/>
        <v>315.10000000000002</v>
      </c>
      <c r="F86" s="28">
        <f t="shared" si="36"/>
        <v>2588.1999999999998</v>
      </c>
      <c r="G86" s="28">
        <f t="shared" si="37"/>
        <v>2588</v>
      </c>
      <c r="H86" s="28">
        <f t="shared" si="40"/>
        <v>2588</v>
      </c>
      <c r="I86" s="38">
        <f t="shared" si="38"/>
        <v>-0.1999999999998181</v>
      </c>
      <c r="J86" s="28">
        <f t="shared" si="39"/>
        <v>2272.9</v>
      </c>
      <c r="K86" s="80">
        <f t="shared" si="41"/>
        <v>2588</v>
      </c>
      <c r="L86" s="259"/>
      <c r="M86" s="250"/>
      <c r="N86" s="255"/>
    </row>
    <row r="87" spans="1:14" s="245" customFormat="1" x14ac:dyDescent="0.3">
      <c r="A87" s="2" t="s">
        <v>28</v>
      </c>
      <c r="B87" s="3"/>
      <c r="C87" s="70">
        <f t="shared" si="33"/>
        <v>23.7</v>
      </c>
      <c r="D87" s="15">
        <f t="shared" si="34"/>
        <v>2280.6999999999998</v>
      </c>
      <c r="E87" s="25">
        <f t="shared" si="35"/>
        <v>315.10000000000002</v>
      </c>
      <c r="F87" s="28">
        <f t="shared" si="36"/>
        <v>2595.7999999999997</v>
      </c>
      <c r="G87" s="28">
        <f t="shared" si="37"/>
        <v>2596</v>
      </c>
      <c r="H87" s="28">
        <f t="shared" si="40"/>
        <v>2596</v>
      </c>
      <c r="I87" s="38">
        <f t="shared" si="38"/>
        <v>0.20000000000027285</v>
      </c>
      <c r="J87" s="28">
        <f t="shared" si="39"/>
        <v>2280.9</v>
      </c>
      <c r="K87" s="80">
        <f t="shared" si="41"/>
        <v>2596</v>
      </c>
      <c r="L87" s="259"/>
      <c r="M87" s="250"/>
      <c r="N87" s="255"/>
    </row>
    <row r="88" spans="1:14" s="245" customFormat="1" x14ac:dyDescent="0.3">
      <c r="A88" s="2" t="s">
        <v>29</v>
      </c>
      <c r="B88" s="3"/>
      <c r="C88" s="70">
        <f t="shared" si="33"/>
        <v>34.4</v>
      </c>
      <c r="D88" s="15">
        <f t="shared" si="34"/>
        <v>2291.4</v>
      </c>
      <c r="E88" s="25">
        <f t="shared" si="35"/>
        <v>315.10000000000002</v>
      </c>
      <c r="F88" s="28">
        <f t="shared" si="36"/>
        <v>2606.5</v>
      </c>
      <c r="G88" s="28">
        <f t="shared" si="37"/>
        <v>2607</v>
      </c>
      <c r="H88" s="28">
        <f t="shared" si="40"/>
        <v>2607</v>
      </c>
      <c r="I88" s="38">
        <f t="shared" si="38"/>
        <v>0.5</v>
      </c>
      <c r="J88" s="28">
        <f t="shared" si="39"/>
        <v>2291.9</v>
      </c>
      <c r="K88" s="80">
        <f t="shared" si="41"/>
        <v>2607</v>
      </c>
      <c r="L88" s="259"/>
      <c r="M88" s="250"/>
      <c r="N88" s="255"/>
    </row>
    <row r="89" spans="1:14" s="245" customFormat="1" x14ac:dyDescent="0.3">
      <c r="A89" s="2" t="s">
        <v>30</v>
      </c>
      <c r="B89" s="3"/>
      <c r="C89" s="70">
        <f t="shared" si="33"/>
        <v>49.8</v>
      </c>
      <c r="D89" s="15">
        <f t="shared" si="34"/>
        <v>2306.8000000000002</v>
      </c>
      <c r="E89" s="25">
        <f t="shared" si="35"/>
        <v>315.10000000000002</v>
      </c>
      <c r="F89" s="28">
        <f t="shared" si="36"/>
        <v>2621.9</v>
      </c>
      <c r="G89" s="28">
        <f t="shared" si="37"/>
        <v>2622</v>
      </c>
      <c r="H89" s="28">
        <f t="shared" si="40"/>
        <v>2622</v>
      </c>
      <c r="I89" s="39">
        <f t="shared" si="38"/>
        <v>9.9999999999909051E-2</v>
      </c>
      <c r="J89" s="32">
        <f t="shared" si="39"/>
        <v>2306.9</v>
      </c>
      <c r="K89" s="81">
        <f t="shared" si="41"/>
        <v>2622</v>
      </c>
      <c r="L89" s="259"/>
      <c r="M89" s="250"/>
      <c r="N89" s="255"/>
    </row>
    <row r="90" spans="1:14" s="245" customFormat="1" x14ac:dyDescent="0.3">
      <c r="A90" s="2" t="s">
        <v>31</v>
      </c>
      <c r="B90" s="3"/>
      <c r="C90" s="70">
        <f t="shared" si="33"/>
        <v>63.5</v>
      </c>
      <c r="D90" s="15">
        <f t="shared" si="34"/>
        <v>2320.5</v>
      </c>
      <c r="E90" s="25">
        <f t="shared" si="35"/>
        <v>315.10000000000002</v>
      </c>
      <c r="F90" s="28">
        <f t="shared" si="36"/>
        <v>2635.6</v>
      </c>
      <c r="G90" s="28">
        <f t="shared" si="37"/>
        <v>2636</v>
      </c>
      <c r="H90" s="28">
        <f t="shared" si="40"/>
        <v>2636</v>
      </c>
      <c r="I90" s="39">
        <f t="shared" si="38"/>
        <v>0.40000000000009095</v>
      </c>
      <c r="J90" s="32">
        <f t="shared" si="39"/>
        <v>2320.9</v>
      </c>
      <c r="K90" s="81">
        <f t="shared" si="41"/>
        <v>2636</v>
      </c>
      <c r="L90" s="259"/>
      <c r="M90" s="250"/>
      <c r="N90" s="255"/>
    </row>
    <row r="91" spans="1:14" s="245" customFormat="1" x14ac:dyDescent="0.3">
      <c r="A91" s="2" t="s">
        <v>32</v>
      </c>
      <c r="B91" s="3"/>
      <c r="C91" s="70">
        <f t="shared" si="33"/>
        <v>89.7</v>
      </c>
      <c r="D91" s="15">
        <f t="shared" si="34"/>
        <v>2346.6999999999998</v>
      </c>
      <c r="E91" s="25">
        <f t="shared" si="35"/>
        <v>315.10000000000002</v>
      </c>
      <c r="F91" s="28">
        <f t="shared" si="36"/>
        <v>2661.7999999999997</v>
      </c>
      <c r="G91" s="28">
        <f t="shared" si="37"/>
        <v>2662</v>
      </c>
      <c r="H91" s="28">
        <f t="shared" si="40"/>
        <v>2662</v>
      </c>
      <c r="I91" s="39">
        <f t="shared" si="38"/>
        <v>0.20000000000027285</v>
      </c>
      <c r="J91" s="32">
        <f t="shared" si="39"/>
        <v>2346.9</v>
      </c>
      <c r="K91" s="81">
        <f t="shared" si="41"/>
        <v>2662</v>
      </c>
      <c r="L91" s="259"/>
      <c r="M91" s="250"/>
      <c r="N91" s="255"/>
    </row>
    <row r="92" spans="1:14" s="245" customFormat="1" x14ac:dyDescent="0.3">
      <c r="A92" s="2" t="s">
        <v>33</v>
      </c>
      <c r="B92" s="3"/>
      <c r="C92" s="70">
        <f t="shared" si="33"/>
        <v>117.2</v>
      </c>
      <c r="D92" s="15">
        <f t="shared" si="34"/>
        <v>2374.1999999999998</v>
      </c>
      <c r="E92" s="25">
        <f t="shared" si="35"/>
        <v>315.10000000000002</v>
      </c>
      <c r="F92" s="28">
        <f t="shared" si="36"/>
        <v>2689.2999999999997</v>
      </c>
      <c r="G92" s="28">
        <f t="shared" si="37"/>
        <v>2689</v>
      </c>
      <c r="H92" s="28">
        <f t="shared" si="40"/>
        <v>2689</v>
      </c>
      <c r="I92" s="39">
        <f t="shared" si="38"/>
        <v>-0.29999999999972715</v>
      </c>
      <c r="J92" s="32">
        <f t="shared" si="39"/>
        <v>2373.9</v>
      </c>
      <c r="K92" s="81">
        <f t="shared" si="41"/>
        <v>2689</v>
      </c>
      <c r="L92" s="259"/>
      <c r="M92" s="250"/>
      <c r="N92" s="255"/>
    </row>
    <row r="93" spans="1:14" x14ac:dyDescent="0.3">
      <c r="A93" s="2" t="s">
        <v>34</v>
      </c>
      <c r="B93" s="3"/>
      <c r="C93" s="70">
        <f t="shared" si="33"/>
        <v>124.6</v>
      </c>
      <c r="D93" s="15">
        <f t="shared" si="34"/>
        <v>2381.6</v>
      </c>
      <c r="E93" s="25">
        <f t="shared" si="35"/>
        <v>315.10000000000002</v>
      </c>
      <c r="F93" s="28">
        <f t="shared" si="36"/>
        <v>2696.7</v>
      </c>
      <c r="G93" s="28">
        <f t="shared" si="37"/>
        <v>2697</v>
      </c>
      <c r="H93" s="28">
        <f t="shared" si="40"/>
        <v>2697</v>
      </c>
      <c r="I93" s="39">
        <f t="shared" si="38"/>
        <v>0.3000000000001819</v>
      </c>
      <c r="J93" s="32">
        <f t="shared" si="39"/>
        <v>2381.9</v>
      </c>
      <c r="K93" s="81">
        <f t="shared" si="41"/>
        <v>2697</v>
      </c>
      <c r="L93" s="169"/>
      <c r="M93" s="190"/>
      <c r="N93" s="138"/>
    </row>
    <row r="94" spans="1:14" x14ac:dyDescent="0.3">
      <c r="A94" s="2" t="s">
        <v>35</v>
      </c>
      <c r="B94" s="3"/>
      <c r="C94" s="70">
        <f t="shared" si="33"/>
        <v>179</v>
      </c>
      <c r="D94" s="15">
        <f t="shared" si="34"/>
        <v>2436</v>
      </c>
      <c r="E94" s="25">
        <f t="shared" si="35"/>
        <v>315.10000000000002</v>
      </c>
      <c r="F94" s="28">
        <f t="shared" si="36"/>
        <v>2751.1</v>
      </c>
      <c r="G94" s="28">
        <f t="shared" si="37"/>
        <v>2751</v>
      </c>
      <c r="H94" s="28">
        <f t="shared" si="40"/>
        <v>2751</v>
      </c>
      <c r="I94" s="39">
        <f t="shared" si="38"/>
        <v>-9.9999999999909051E-2</v>
      </c>
      <c r="J94" s="32">
        <f t="shared" si="39"/>
        <v>2435.9</v>
      </c>
      <c r="K94" s="81">
        <f t="shared" si="41"/>
        <v>2751</v>
      </c>
      <c r="L94" s="169"/>
      <c r="M94" s="190"/>
      <c r="N94" s="138"/>
    </row>
    <row r="95" spans="1:14" x14ac:dyDescent="0.3">
      <c r="A95" s="2" t="s">
        <v>36</v>
      </c>
      <c r="B95" s="3"/>
      <c r="C95" s="70">
        <f t="shared" si="33"/>
        <v>182.6</v>
      </c>
      <c r="D95" s="15">
        <f t="shared" si="34"/>
        <v>2439.6</v>
      </c>
      <c r="E95" s="25">
        <f t="shared" si="35"/>
        <v>315.10000000000002</v>
      </c>
      <c r="F95" s="28">
        <f t="shared" si="36"/>
        <v>2754.7</v>
      </c>
      <c r="G95" s="28">
        <f t="shared" si="37"/>
        <v>2755</v>
      </c>
      <c r="H95" s="28">
        <f t="shared" si="40"/>
        <v>2755</v>
      </c>
      <c r="I95" s="39">
        <f t="shared" si="38"/>
        <v>0.3000000000001819</v>
      </c>
      <c r="J95" s="32">
        <f t="shared" si="39"/>
        <v>2439.9</v>
      </c>
      <c r="K95" s="81">
        <f t="shared" si="41"/>
        <v>2755</v>
      </c>
      <c r="L95" s="169"/>
      <c r="M95" s="190"/>
      <c r="N95" s="138"/>
    </row>
    <row r="96" spans="1:14" x14ac:dyDescent="0.3">
      <c r="A96" s="2" t="s">
        <v>37</v>
      </c>
      <c r="B96" s="3"/>
      <c r="C96" s="70">
        <f t="shared" si="33"/>
        <v>137.30000000000001</v>
      </c>
      <c r="D96" s="15">
        <f t="shared" si="34"/>
        <v>2394.3000000000002</v>
      </c>
      <c r="E96" s="25">
        <f t="shared" si="35"/>
        <v>315.10000000000002</v>
      </c>
      <c r="F96" s="28">
        <f t="shared" si="36"/>
        <v>2709.4</v>
      </c>
      <c r="G96" s="28">
        <f t="shared" si="37"/>
        <v>2709</v>
      </c>
      <c r="H96" s="28">
        <f t="shared" si="40"/>
        <v>2709</v>
      </c>
      <c r="I96" s="39">
        <f t="shared" si="38"/>
        <v>-0.40000000000009095</v>
      </c>
      <c r="J96" s="32">
        <f t="shared" si="39"/>
        <v>2393.9</v>
      </c>
      <c r="K96" s="81">
        <f t="shared" si="41"/>
        <v>2709</v>
      </c>
      <c r="L96" s="169"/>
      <c r="M96" s="190"/>
      <c r="N96" s="138"/>
    </row>
    <row r="97" spans="1:14" x14ac:dyDescent="0.3">
      <c r="A97" s="2" t="s">
        <v>38</v>
      </c>
      <c r="B97" s="3"/>
      <c r="C97" s="70">
        <f t="shared" si="33"/>
        <v>184</v>
      </c>
      <c r="D97" s="15">
        <f t="shared" si="34"/>
        <v>2441</v>
      </c>
      <c r="E97" s="25">
        <f t="shared" si="35"/>
        <v>315.10000000000002</v>
      </c>
      <c r="F97" s="28">
        <f t="shared" si="36"/>
        <v>2756.1</v>
      </c>
      <c r="G97" s="28">
        <f t="shared" si="37"/>
        <v>2756</v>
      </c>
      <c r="H97" s="28">
        <f t="shared" si="40"/>
        <v>2756</v>
      </c>
      <c r="I97" s="39">
        <f t="shared" si="38"/>
        <v>-9.9999999999909051E-2</v>
      </c>
      <c r="J97" s="32">
        <f t="shared" si="39"/>
        <v>2440.9</v>
      </c>
      <c r="K97" s="81">
        <f t="shared" si="41"/>
        <v>2756</v>
      </c>
      <c r="L97" s="169"/>
      <c r="M97" s="190"/>
      <c r="N97" s="138"/>
    </row>
    <row r="98" spans="1:14" x14ac:dyDescent="0.3">
      <c r="A98" s="2" t="s">
        <v>39</v>
      </c>
      <c r="B98" s="3"/>
      <c r="C98" s="70">
        <f t="shared" si="33"/>
        <v>171.4</v>
      </c>
      <c r="D98" s="15">
        <f t="shared" si="34"/>
        <v>2428.4</v>
      </c>
      <c r="E98" s="25">
        <f t="shared" si="35"/>
        <v>315.10000000000002</v>
      </c>
      <c r="F98" s="28">
        <f t="shared" si="36"/>
        <v>2743.5</v>
      </c>
      <c r="G98" s="28">
        <f t="shared" si="37"/>
        <v>2744</v>
      </c>
      <c r="H98" s="28">
        <f t="shared" si="40"/>
        <v>2744</v>
      </c>
      <c r="I98" s="39">
        <f t="shared" si="38"/>
        <v>0.5</v>
      </c>
      <c r="J98" s="32">
        <f t="shared" si="39"/>
        <v>2428.9</v>
      </c>
      <c r="K98" s="81">
        <f t="shared" si="41"/>
        <v>2744</v>
      </c>
      <c r="L98" s="169"/>
      <c r="M98" s="190"/>
      <c r="N98" s="138"/>
    </row>
    <row r="99" spans="1:14" s="245" customFormat="1" x14ac:dyDescent="0.3">
      <c r="A99" s="5" t="s">
        <v>69</v>
      </c>
      <c r="B99" s="3"/>
      <c r="C99" s="70">
        <f t="shared" si="33"/>
        <v>63.5</v>
      </c>
      <c r="D99" s="15">
        <f t="shared" si="34"/>
        <v>2320.5</v>
      </c>
      <c r="E99" s="25">
        <f t="shared" si="35"/>
        <v>315.10000000000002</v>
      </c>
      <c r="F99" s="28">
        <f t="shared" si="36"/>
        <v>2635.6</v>
      </c>
      <c r="G99" s="28">
        <f t="shared" si="37"/>
        <v>2636</v>
      </c>
      <c r="H99" s="28">
        <f t="shared" si="40"/>
        <v>2636</v>
      </c>
      <c r="I99" s="39">
        <f t="shared" si="38"/>
        <v>0.40000000000009095</v>
      </c>
      <c r="J99" s="32">
        <f t="shared" si="39"/>
        <v>2320.9</v>
      </c>
      <c r="K99" s="81">
        <f t="shared" si="41"/>
        <v>2636</v>
      </c>
      <c r="L99" s="255"/>
      <c r="M99" s="250"/>
      <c r="N99" s="255"/>
    </row>
    <row r="100" spans="1:14" x14ac:dyDescent="0.3">
      <c r="A100" s="5" t="s">
        <v>70</v>
      </c>
      <c r="B100" s="3"/>
      <c r="C100" s="70">
        <f t="shared" si="33"/>
        <v>171.4</v>
      </c>
      <c r="D100" s="15">
        <f t="shared" si="34"/>
        <v>2428.4</v>
      </c>
      <c r="E100" s="25">
        <f t="shared" si="35"/>
        <v>315.10000000000002</v>
      </c>
      <c r="F100" s="28">
        <f t="shared" si="36"/>
        <v>2743.5</v>
      </c>
      <c r="G100" s="28">
        <f t="shared" si="37"/>
        <v>2744</v>
      </c>
      <c r="H100" s="28">
        <f t="shared" si="40"/>
        <v>2744</v>
      </c>
      <c r="I100" s="39">
        <f t="shared" si="38"/>
        <v>0.5</v>
      </c>
      <c r="J100" s="32">
        <f t="shared" si="39"/>
        <v>2428.9</v>
      </c>
      <c r="K100" s="81">
        <f t="shared" si="41"/>
        <v>2744</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7"/>
      <c r="D102" s="15"/>
      <c r="E102" s="48"/>
      <c r="F102" s="30"/>
      <c r="G102" s="30"/>
      <c r="H102" s="30"/>
      <c r="I102" s="139"/>
      <c r="J102" s="139"/>
      <c r="K102" s="82"/>
      <c r="L102" s="169"/>
      <c r="M102" s="190"/>
      <c r="N102" s="138"/>
    </row>
    <row r="103" spans="1:14" s="245" customFormat="1" x14ac:dyDescent="0.3">
      <c r="A103" s="2" t="s">
        <v>40</v>
      </c>
      <c r="B103" s="15">
        <f>B84</f>
        <v>2257</v>
      </c>
      <c r="C103" s="70">
        <f t="shared" ref="C103:C111" si="42">C30</f>
        <v>24.7</v>
      </c>
      <c r="D103" s="15">
        <f t="shared" ref="D103:D111" si="43">$B$84+C103</f>
        <v>2281.6999999999998</v>
      </c>
      <c r="E103" s="25">
        <f t="shared" ref="E103:E111" si="44">$E$11</f>
        <v>315.10000000000002</v>
      </c>
      <c r="F103" s="28">
        <f t="shared" ref="F103:F111" si="45">D103+E103</f>
        <v>2596.7999999999997</v>
      </c>
      <c r="G103" s="28">
        <f t="shared" ref="G103:G111" si="46">ROUND(((F103*10)+0.4)/10,0)</f>
        <v>2597</v>
      </c>
      <c r="H103" s="28">
        <f t="shared" ref="H103:H111" si="47">IF(FLOOR(G103,1)&lt;1000,FLOOR(G103,1),FLOOR((G103),1))</f>
        <v>2597</v>
      </c>
      <c r="I103" s="39">
        <f t="shared" si="38"/>
        <v>0.20000000000027285</v>
      </c>
      <c r="J103" s="32">
        <f t="shared" ref="J103:J111" si="48">I103+D103</f>
        <v>2281.9</v>
      </c>
      <c r="K103" s="81">
        <f t="shared" ref="K103:K111" si="49">H103</f>
        <v>2597</v>
      </c>
      <c r="L103" s="259"/>
      <c r="M103" s="250"/>
      <c r="N103" s="255"/>
    </row>
    <row r="104" spans="1:14" x14ac:dyDescent="0.3">
      <c r="A104" s="71" t="s">
        <v>96</v>
      </c>
      <c r="B104" s="15"/>
      <c r="C104" s="70">
        <f t="shared" si="42"/>
        <v>39</v>
      </c>
      <c r="D104" s="15">
        <f>$B$84+C104</f>
        <v>2296</v>
      </c>
      <c r="E104" s="25">
        <f t="shared" si="44"/>
        <v>315.10000000000002</v>
      </c>
      <c r="F104" s="28">
        <f>D104+E104</f>
        <v>2611.1</v>
      </c>
      <c r="G104" s="28">
        <f>ROUND(((F104*10)+0.4)/10,0)</f>
        <v>2611</v>
      </c>
      <c r="H104" s="28">
        <f t="shared" si="47"/>
        <v>2611</v>
      </c>
      <c r="I104" s="39">
        <f>H104-F104</f>
        <v>-9.9999999999909051E-2</v>
      </c>
      <c r="J104" s="32">
        <f>I104+D104</f>
        <v>2295.9</v>
      </c>
      <c r="K104" s="81">
        <f>H104</f>
        <v>2611</v>
      </c>
      <c r="L104" s="169"/>
      <c r="M104" s="190"/>
      <c r="N104" s="138"/>
    </row>
    <row r="105" spans="1:14" x14ac:dyDescent="0.3">
      <c r="A105" s="2" t="s">
        <v>41</v>
      </c>
      <c r="B105" s="3"/>
      <c r="C105" s="70">
        <f t="shared" si="42"/>
        <v>30.8</v>
      </c>
      <c r="D105" s="15">
        <f t="shared" si="43"/>
        <v>2287.8000000000002</v>
      </c>
      <c r="E105" s="25">
        <f t="shared" si="44"/>
        <v>315.10000000000002</v>
      </c>
      <c r="F105" s="28">
        <f t="shared" si="45"/>
        <v>2602.9</v>
      </c>
      <c r="G105" s="28">
        <f t="shared" si="46"/>
        <v>2603</v>
      </c>
      <c r="H105" s="28">
        <f t="shared" si="47"/>
        <v>2603</v>
      </c>
      <c r="I105" s="39">
        <f t="shared" si="38"/>
        <v>9.9999999999909051E-2</v>
      </c>
      <c r="J105" s="32">
        <f t="shared" si="48"/>
        <v>2287.9</v>
      </c>
      <c r="K105" s="81">
        <f t="shared" si="49"/>
        <v>2603</v>
      </c>
      <c r="L105" s="169"/>
      <c r="M105" s="190"/>
      <c r="N105" s="138"/>
    </row>
    <row r="106" spans="1:14" s="245" customFormat="1" x14ac:dyDescent="0.3">
      <c r="A106" s="2" t="s">
        <v>42</v>
      </c>
      <c r="B106" s="3"/>
      <c r="C106" s="70">
        <f t="shared" si="42"/>
        <v>43.8</v>
      </c>
      <c r="D106" s="15">
        <f t="shared" si="43"/>
        <v>2300.8000000000002</v>
      </c>
      <c r="E106" s="25">
        <f t="shared" si="44"/>
        <v>315.10000000000002</v>
      </c>
      <c r="F106" s="28">
        <f t="shared" si="45"/>
        <v>2615.9</v>
      </c>
      <c r="G106" s="28">
        <f t="shared" si="46"/>
        <v>2616</v>
      </c>
      <c r="H106" s="28">
        <f t="shared" si="47"/>
        <v>2616</v>
      </c>
      <c r="I106" s="39">
        <f t="shared" si="38"/>
        <v>9.9999999999909051E-2</v>
      </c>
      <c r="J106" s="32">
        <f t="shared" si="48"/>
        <v>2300.9</v>
      </c>
      <c r="K106" s="81">
        <f t="shared" si="49"/>
        <v>2616</v>
      </c>
      <c r="L106" s="259"/>
      <c r="M106" s="250"/>
      <c r="N106" s="255"/>
    </row>
    <row r="107" spans="1:14" s="245" customFormat="1" x14ac:dyDescent="0.3">
      <c r="A107" s="2" t="s">
        <v>43</v>
      </c>
      <c r="B107" s="3"/>
      <c r="C107" s="70">
        <f t="shared" si="42"/>
        <v>60.1</v>
      </c>
      <c r="D107" s="15">
        <f t="shared" si="43"/>
        <v>2317.1</v>
      </c>
      <c r="E107" s="25">
        <f t="shared" si="44"/>
        <v>315.10000000000002</v>
      </c>
      <c r="F107" s="28">
        <f t="shared" si="45"/>
        <v>2632.2</v>
      </c>
      <c r="G107" s="28">
        <f t="shared" si="46"/>
        <v>2632</v>
      </c>
      <c r="H107" s="28">
        <f t="shared" si="47"/>
        <v>2632</v>
      </c>
      <c r="I107" s="39">
        <f t="shared" si="38"/>
        <v>-0.1999999999998181</v>
      </c>
      <c r="J107" s="32">
        <f t="shared" si="48"/>
        <v>2316.9</v>
      </c>
      <c r="K107" s="81">
        <f>H107</f>
        <v>2632</v>
      </c>
      <c r="L107" s="259"/>
      <c r="M107" s="250"/>
      <c r="N107" s="255"/>
    </row>
    <row r="108" spans="1:14" s="245" customFormat="1" x14ac:dyDescent="0.3">
      <c r="A108" s="2" t="s">
        <v>44</v>
      </c>
      <c r="B108" s="3"/>
      <c r="C108" s="70">
        <f t="shared" si="42"/>
        <v>56.7</v>
      </c>
      <c r="D108" s="15">
        <f t="shared" si="43"/>
        <v>2313.6999999999998</v>
      </c>
      <c r="E108" s="25">
        <f t="shared" si="44"/>
        <v>315.10000000000002</v>
      </c>
      <c r="F108" s="28">
        <f t="shared" si="45"/>
        <v>2628.7999999999997</v>
      </c>
      <c r="G108" s="28">
        <f t="shared" si="46"/>
        <v>2629</v>
      </c>
      <c r="H108" s="28">
        <f t="shared" si="47"/>
        <v>2629</v>
      </c>
      <c r="I108" s="39">
        <f t="shared" si="38"/>
        <v>0.20000000000027285</v>
      </c>
      <c r="J108" s="32">
        <f t="shared" si="48"/>
        <v>2313.9</v>
      </c>
      <c r="K108" s="81">
        <f t="shared" si="49"/>
        <v>2629</v>
      </c>
      <c r="L108" s="259"/>
      <c r="M108" s="250"/>
      <c r="N108" s="255"/>
    </row>
    <row r="109" spans="1:14" x14ac:dyDescent="0.3">
      <c r="A109" s="2" t="s">
        <v>45</v>
      </c>
      <c r="B109" s="3"/>
      <c r="C109" s="70">
        <f t="shared" si="42"/>
        <v>71.8</v>
      </c>
      <c r="D109" s="15">
        <f t="shared" si="43"/>
        <v>2328.8000000000002</v>
      </c>
      <c r="E109" s="25">
        <f t="shared" si="44"/>
        <v>315.10000000000002</v>
      </c>
      <c r="F109" s="28">
        <f t="shared" si="45"/>
        <v>2643.9</v>
      </c>
      <c r="G109" s="28">
        <f t="shared" si="46"/>
        <v>2644</v>
      </c>
      <c r="H109" s="28">
        <f t="shared" si="47"/>
        <v>2644</v>
      </c>
      <c r="I109" s="39">
        <f t="shared" si="38"/>
        <v>9.9999999999909051E-2</v>
      </c>
      <c r="J109" s="32">
        <f t="shared" si="48"/>
        <v>2328.9</v>
      </c>
      <c r="K109" s="81">
        <f t="shared" si="49"/>
        <v>2644</v>
      </c>
      <c r="L109" s="138"/>
      <c r="M109" s="190"/>
      <c r="N109" s="138"/>
    </row>
    <row r="110" spans="1:14" x14ac:dyDescent="0.3">
      <c r="A110" s="2" t="s">
        <v>46</v>
      </c>
      <c r="B110" s="3"/>
      <c r="C110" s="70">
        <f t="shared" si="42"/>
        <v>77.599999999999994</v>
      </c>
      <c r="D110" s="15">
        <f t="shared" si="43"/>
        <v>2334.6</v>
      </c>
      <c r="E110" s="25">
        <f t="shared" si="44"/>
        <v>315.10000000000002</v>
      </c>
      <c r="F110" s="28">
        <f t="shared" si="45"/>
        <v>2649.7</v>
      </c>
      <c r="G110" s="28">
        <f t="shared" si="46"/>
        <v>2650</v>
      </c>
      <c r="H110" s="28">
        <f t="shared" si="47"/>
        <v>2650</v>
      </c>
      <c r="I110" s="39">
        <f t="shared" si="38"/>
        <v>0.3000000000001819</v>
      </c>
      <c r="J110" s="32">
        <f t="shared" si="48"/>
        <v>2334.9</v>
      </c>
      <c r="K110" s="81">
        <f t="shared" si="49"/>
        <v>2650</v>
      </c>
      <c r="L110" s="138"/>
      <c r="M110" s="190"/>
      <c r="N110" s="138"/>
    </row>
    <row r="111" spans="1:14" x14ac:dyDescent="0.3">
      <c r="A111" s="2" t="s">
        <v>47</v>
      </c>
      <c r="B111" s="3"/>
      <c r="C111" s="70">
        <f t="shared" si="42"/>
        <v>90.8</v>
      </c>
      <c r="D111" s="15">
        <f t="shared" si="43"/>
        <v>2347.8000000000002</v>
      </c>
      <c r="E111" s="25">
        <f t="shared" si="44"/>
        <v>315.10000000000002</v>
      </c>
      <c r="F111" s="28">
        <f t="shared" si="45"/>
        <v>2662.9</v>
      </c>
      <c r="G111" s="28">
        <f t="shared" si="46"/>
        <v>2663</v>
      </c>
      <c r="H111" s="28">
        <f t="shared" si="47"/>
        <v>2663</v>
      </c>
      <c r="I111" s="39">
        <f t="shared" si="38"/>
        <v>9.9999999999909051E-2</v>
      </c>
      <c r="J111" s="32">
        <f t="shared" si="48"/>
        <v>2347.9</v>
      </c>
      <c r="K111" s="81">
        <f t="shared" si="49"/>
        <v>2663</v>
      </c>
      <c r="L111" s="169"/>
      <c r="M111" s="190"/>
      <c r="N111" s="138"/>
    </row>
    <row r="112" spans="1:14" x14ac:dyDescent="0.3">
      <c r="A112" s="6"/>
      <c r="B112" s="42"/>
      <c r="C112" s="238"/>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2307.3000000000002</v>
      </c>
      <c r="E114" s="25">
        <f t="shared" ref="E114:E134" si="52">$E$11</f>
        <v>315.10000000000002</v>
      </c>
      <c r="F114" s="28">
        <f t="shared" ref="F114:F134" si="53">D114+E114</f>
        <v>2622.4</v>
      </c>
      <c r="G114" s="28">
        <f t="shared" ref="G114:G134" si="54">ROUND(((F114*10)+0.4)/10,0)</f>
        <v>2622</v>
      </c>
      <c r="H114" s="28">
        <f t="shared" ref="H114:H134" si="55">IF(FLOOR(G114,1)&lt;1000,FLOOR(G114,1),FLOOR((G114),1))</f>
        <v>2622</v>
      </c>
      <c r="I114" s="39">
        <f t="shared" si="38"/>
        <v>-0.40000000000009095</v>
      </c>
      <c r="J114" s="32">
        <f t="shared" ref="J114:J134" si="56">I114+D114</f>
        <v>2306.9</v>
      </c>
      <c r="K114" s="81">
        <f t="shared" ref="K114:K134" si="57">H114</f>
        <v>2622</v>
      </c>
      <c r="L114" s="169"/>
      <c r="M114" s="190"/>
      <c r="N114" s="138"/>
    </row>
    <row r="115" spans="1:14" x14ac:dyDescent="0.3">
      <c r="A115" s="46" t="s">
        <v>49</v>
      </c>
      <c r="B115" s="130"/>
      <c r="C115" s="70">
        <f t="shared" si="50"/>
        <v>60.5</v>
      </c>
      <c r="D115" s="50">
        <f t="shared" si="51"/>
        <v>2317.5</v>
      </c>
      <c r="E115" s="25">
        <f t="shared" si="52"/>
        <v>315.10000000000002</v>
      </c>
      <c r="F115" s="32">
        <f t="shared" si="53"/>
        <v>2632.6</v>
      </c>
      <c r="G115" s="32">
        <f t="shared" si="54"/>
        <v>2633</v>
      </c>
      <c r="H115" s="28">
        <f t="shared" si="55"/>
        <v>2633</v>
      </c>
      <c r="I115" s="39">
        <f>H115-F115</f>
        <v>0.40000000000009095</v>
      </c>
      <c r="J115" s="32">
        <f t="shared" si="56"/>
        <v>2317.9</v>
      </c>
      <c r="K115" s="81">
        <f t="shared" si="57"/>
        <v>2633</v>
      </c>
      <c r="L115" s="149"/>
      <c r="M115" s="250"/>
      <c r="N115" s="138"/>
    </row>
    <row r="116" spans="1:14" x14ac:dyDescent="0.3">
      <c r="A116" s="2" t="s">
        <v>50</v>
      </c>
      <c r="B116" s="3"/>
      <c r="C116" s="70">
        <f t="shared" si="50"/>
        <v>77.5</v>
      </c>
      <c r="D116" s="50">
        <f t="shared" si="51"/>
        <v>2334.5</v>
      </c>
      <c r="E116" s="25">
        <f t="shared" si="52"/>
        <v>315.10000000000002</v>
      </c>
      <c r="F116" s="28">
        <f t="shared" si="53"/>
        <v>2649.6</v>
      </c>
      <c r="G116" s="28">
        <f t="shared" si="54"/>
        <v>2650</v>
      </c>
      <c r="H116" s="28">
        <f t="shared" si="55"/>
        <v>2650</v>
      </c>
      <c r="I116" s="39">
        <f t="shared" si="38"/>
        <v>0.40000000000009095</v>
      </c>
      <c r="J116" s="32">
        <f t="shared" si="56"/>
        <v>2334.9</v>
      </c>
      <c r="K116" s="81">
        <f t="shared" si="57"/>
        <v>2650</v>
      </c>
      <c r="L116" s="169"/>
      <c r="M116" s="190"/>
      <c r="N116" s="138"/>
    </row>
    <row r="117" spans="1:14" x14ac:dyDescent="0.3">
      <c r="A117" s="2" t="s">
        <v>51</v>
      </c>
      <c r="B117" s="3"/>
      <c r="C117" s="70">
        <f t="shared" si="50"/>
        <v>97.9</v>
      </c>
      <c r="D117" s="50">
        <f t="shared" si="51"/>
        <v>2354.9</v>
      </c>
      <c r="E117" s="25">
        <f t="shared" si="52"/>
        <v>315.10000000000002</v>
      </c>
      <c r="F117" s="28">
        <f t="shared" si="53"/>
        <v>2670</v>
      </c>
      <c r="G117" s="28">
        <f t="shared" si="54"/>
        <v>2670</v>
      </c>
      <c r="H117" s="28">
        <f t="shared" si="55"/>
        <v>2670</v>
      </c>
      <c r="I117" s="39">
        <f t="shared" si="38"/>
        <v>0</v>
      </c>
      <c r="J117" s="32">
        <f t="shared" si="56"/>
        <v>2354.9</v>
      </c>
      <c r="K117" s="81">
        <f t="shared" si="57"/>
        <v>2670</v>
      </c>
      <c r="L117" s="169"/>
      <c r="M117" s="190"/>
      <c r="N117" s="138"/>
    </row>
    <row r="118" spans="1:14" x14ac:dyDescent="0.3">
      <c r="A118" s="7" t="s">
        <v>52</v>
      </c>
      <c r="B118" s="16" t="s">
        <v>53</v>
      </c>
      <c r="C118" s="229">
        <f t="shared" si="50"/>
        <v>91.1</v>
      </c>
      <c r="D118" s="17">
        <f t="shared" si="51"/>
        <v>2348.1</v>
      </c>
      <c r="E118" s="326">
        <f t="shared" si="52"/>
        <v>315.10000000000002</v>
      </c>
      <c r="F118" s="26">
        <f t="shared" si="53"/>
        <v>2663.2</v>
      </c>
      <c r="G118" s="26">
        <f t="shared" si="54"/>
        <v>2663</v>
      </c>
      <c r="H118" s="26">
        <f t="shared" si="55"/>
        <v>2663</v>
      </c>
      <c r="I118" s="41">
        <f>H118-F118</f>
        <v>-0.1999999999998181</v>
      </c>
      <c r="J118" s="35">
        <f t="shared" si="56"/>
        <v>2347.9</v>
      </c>
      <c r="K118" s="267">
        <f>H118</f>
        <v>2663</v>
      </c>
      <c r="L118" s="169"/>
      <c r="M118" s="190"/>
      <c r="N118" s="138"/>
    </row>
    <row r="119" spans="1:14" x14ac:dyDescent="0.3">
      <c r="A119" s="2" t="s">
        <v>54</v>
      </c>
      <c r="B119" s="3"/>
      <c r="C119" s="70">
        <f t="shared" si="50"/>
        <v>111.8</v>
      </c>
      <c r="D119" s="50">
        <f t="shared" si="51"/>
        <v>2368.8000000000002</v>
      </c>
      <c r="E119" s="25">
        <f t="shared" si="52"/>
        <v>315.10000000000002</v>
      </c>
      <c r="F119" s="28">
        <f t="shared" si="53"/>
        <v>2683.9</v>
      </c>
      <c r="G119" s="28">
        <f t="shared" si="54"/>
        <v>2684</v>
      </c>
      <c r="H119" s="28">
        <f t="shared" si="55"/>
        <v>2684</v>
      </c>
      <c r="I119" s="38">
        <f>H119-F119</f>
        <v>9.9999999999909051E-2</v>
      </c>
      <c r="J119" s="32">
        <f t="shared" si="56"/>
        <v>2368.9</v>
      </c>
      <c r="K119" s="80">
        <f t="shared" si="57"/>
        <v>2684</v>
      </c>
      <c r="L119" s="169"/>
      <c r="M119" s="190"/>
      <c r="N119" s="138"/>
    </row>
    <row r="120" spans="1:14" x14ac:dyDescent="0.3">
      <c r="A120" s="2" t="s">
        <v>55</v>
      </c>
      <c r="B120" s="3"/>
      <c r="C120" s="70">
        <f t="shared" si="50"/>
        <v>136.1</v>
      </c>
      <c r="D120" s="50">
        <f t="shared" si="51"/>
        <v>2393.1</v>
      </c>
      <c r="E120" s="25">
        <f t="shared" si="52"/>
        <v>315.10000000000002</v>
      </c>
      <c r="F120" s="28">
        <f t="shared" si="53"/>
        <v>2708.2</v>
      </c>
      <c r="G120" s="28">
        <f t="shared" si="54"/>
        <v>2708</v>
      </c>
      <c r="H120" s="28">
        <f t="shared" si="55"/>
        <v>2708</v>
      </c>
      <c r="I120" s="38">
        <f t="shared" ref="I120:I134" si="58">H120-F120</f>
        <v>-0.1999999999998181</v>
      </c>
      <c r="J120" s="32">
        <f t="shared" si="56"/>
        <v>2392.9</v>
      </c>
      <c r="K120" s="80">
        <f t="shared" si="57"/>
        <v>2708</v>
      </c>
      <c r="L120" s="169"/>
      <c r="M120" s="190"/>
      <c r="N120" s="138"/>
    </row>
    <row r="121" spans="1:14" x14ac:dyDescent="0.3">
      <c r="A121" s="2" t="s">
        <v>56</v>
      </c>
      <c r="B121" s="3"/>
      <c r="C121" s="70">
        <f t="shared" si="50"/>
        <v>143.69999999999999</v>
      </c>
      <c r="D121" s="50">
        <f t="shared" si="51"/>
        <v>2400.6999999999998</v>
      </c>
      <c r="E121" s="25">
        <f t="shared" si="52"/>
        <v>315.10000000000002</v>
      </c>
      <c r="F121" s="28">
        <f t="shared" si="53"/>
        <v>2715.7999999999997</v>
      </c>
      <c r="G121" s="28">
        <f t="shared" si="54"/>
        <v>2716</v>
      </c>
      <c r="H121" s="28">
        <f t="shared" si="55"/>
        <v>2716</v>
      </c>
      <c r="I121" s="38">
        <f t="shared" si="58"/>
        <v>0.20000000000027285</v>
      </c>
      <c r="J121" s="32">
        <f t="shared" si="56"/>
        <v>2400.9</v>
      </c>
      <c r="K121" s="80">
        <f t="shared" si="57"/>
        <v>2716</v>
      </c>
      <c r="L121" s="169"/>
      <c r="M121" s="190"/>
      <c r="N121" s="138"/>
    </row>
    <row r="122" spans="1:14" x14ac:dyDescent="0.3">
      <c r="A122" s="2" t="s">
        <v>57</v>
      </c>
      <c r="B122" s="3"/>
      <c r="C122" s="70">
        <f t="shared" si="50"/>
        <v>163.5</v>
      </c>
      <c r="D122" s="50">
        <f t="shared" si="51"/>
        <v>2420.5</v>
      </c>
      <c r="E122" s="25">
        <f t="shared" si="52"/>
        <v>315.10000000000002</v>
      </c>
      <c r="F122" s="28">
        <f t="shared" si="53"/>
        <v>2735.6</v>
      </c>
      <c r="G122" s="28">
        <f t="shared" si="54"/>
        <v>2736</v>
      </c>
      <c r="H122" s="28">
        <f t="shared" si="55"/>
        <v>2736</v>
      </c>
      <c r="I122" s="38">
        <f t="shared" si="58"/>
        <v>0.40000000000009095</v>
      </c>
      <c r="J122" s="32">
        <f t="shared" si="56"/>
        <v>2420.9</v>
      </c>
      <c r="K122" s="80">
        <f t="shared" si="57"/>
        <v>2736</v>
      </c>
      <c r="L122" s="169"/>
      <c r="M122" s="190"/>
      <c r="N122" s="138"/>
    </row>
    <row r="123" spans="1:14" x14ac:dyDescent="0.3">
      <c r="A123" s="2" t="s">
        <v>58</v>
      </c>
      <c r="B123" s="3"/>
      <c r="C123" s="70">
        <f t="shared" si="50"/>
        <v>189</v>
      </c>
      <c r="D123" s="50">
        <f t="shared" si="51"/>
        <v>2446</v>
      </c>
      <c r="E123" s="25">
        <f t="shared" si="52"/>
        <v>315.10000000000002</v>
      </c>
      <c r="F123" s="28">
        <f t="shared" si="53"/>
        <v>2761.1</v>
      </c>
      <c r="G123" s="28">
        <f t="shared" si="54"/>
        <v>2761</v>
      </c>
      <c r="H123" s="28">
        <f t="shared" si="55"/>
        <v>2761</v>
      </c>
      <c r="I123" s="38">
        <f t="shared" si="58"/>
        <v>-9.9999999999909051E-2</v>
      </c>
      <c r="J123" s="32">
        <f t="shared" si="56"/>
        <v>2445.9</v>
      </c>
      <c r="K123" s="80">
        <f t="shared" si="57"/>
        <v>2761</v>
      </c>
      <c r="L123" s="169"/>
      <c r="M123" s="190"/>
      <c r="N123" s="138"/>
    </row>
    <row r="124" spans="1:14" x14ac:dyDescent="0.3">
      <c r="A124" s="2" t="s">
        <v>59</v>
      </c>
      <c r="B124" s="3"/>
      <c r="C124" s="70">
        <f t="shared" si="50"/>
        <v>167.4</v>
      </c>
      <c r="D124" s="50">
        <f t="shared" si="51"/>
        <v>2424.4</v>
      </c>
      <c r="E124" s="25">
        <f t="shared" si="52"/>
        <v>315.10000000000002</v>
      </c>
      <c r="F124" s="28">
        <f t="shared" si="53"/>
        <v>2739.5</v>
      </c>
      <c r="G124" s="28">
        <f t="shared" si="54"/>
        <v>2740</v>
      </c>
      <c r="H124" s="28">
        <f t="shared" si="55"/>
        <v>2740</v>
      </c>
      <c r="I124" s="38">
        <f t="shared" si="58"/>
        <v>0.5</v>
      </c>
      <c r="J124" s="32">
        <f t="shared" si="56"/>
        <v>2424.9</v>
      </c>
      <c r="K124" s="80">
        <f t="shared" si="57"/>
        <v>2740</v>
      </c>
      <c r="L124" s="169"/>
      <c r="M124" s="190"/>
      <c r="N124" s="138"/>
    </row>
    <row r="125" spans="1:14" x14ac:dyDescent="0.3">
      <c r="A125" s="2" t="s">
        <v>60</v>
      </c>
      <c r="B125" s="3"/>
      <c r="C125" s="70">
        <f t="shared" si="50"/>
        <v>168.5</v>
      </c>
      <c r="D125" s="50">
        <f t="shared" si="51"/>
        <v>2425.5</v>
      </c>
      <c r="E125" s="25">
        <f t="shared" si="52"/>
        <v>315.10000000000002</v>
      </c>
      <c r="F125" s="28">
        <f t="shared" si="53"/>
        <v>2740.6</v>
      </c>
      <c r="G125" s="28">
        <f t="shared" si="54"/>
        <v>2741</v>
      </c>
      <c r="H125" s="28">
        <f t="shared" si="55"/>
        <v>2741</v>
      </c>
      <c r="I125" s="38">
        <f t="shared" si="58"/>
        <v>0.40000000000009095</v>
      </c>
      <c r="J125" s="32">
        <f t="shared" si="56"/>
        <v>2425.9</v>
      </c>
      <c r="K125" s="80">
        <f t="shared" si="57"/>
        <v>2741</v>
      </c>
      <c r="L125" s="169"/>
      <c r="M125" s="190"/>
      <c r="N125" s="138"/>
    </row>
    <row r="126" spans="1:14" x14ac:dyDescent="0.3">
      <c r="A126" s="2" t="s">
        <v>61</v>
      </c>
      <c r="B126" s="3"/>
      <c r="C126" s="70">
        <f t="shared" si="50"/>
        <v>188.3</v>
      </c>
      <c r="D126" s="50">
        <f t="shared" si="51"/>
        <v>2445.3000000000002</v>
      </c>
      <c r="E126" s="25">
        <f t="shared" si="52"/>
        <v>315.10000000000002</v>
      </c>
      <c r="F126" s="28">
        <f t="shared" si="53"/>
        <v>2760.4</v>
      </c>
      <c r="G126" s="28">
        <f t="shared" si="54"/>
        <v>2760</v>
      </c>
      <c r="H126" s="28">
        <f t="shared" si="55"/>
        <v>2760</v>
      </c>
      <c r="I126" s="38">
        <f t="shared" si="58"/>
        <v>-0.40000000000009095</v>
      </c>
      <c r="J126" s="32">
        <f t="shared" si="56"/>
        <v>2444.9</v>
      </c>
      <c r="K126" s="80">
        <f t="shared" si="57"/>
        <v>2760</v>
      </c>
      <c r="L126" s="169"/>
      <c r="M126" s="190"/>
      <c r="N126" s="138"/>
    </row>
    <row r="127" spans="1:14" x14ac:dyDescent="0.3">
      <c r="A127" s="5" t="s">
        <v>71</v>
      </c>
      <c r="B127" s="3"/>
      <c r="C127" s="70">
        <f t="shared" si="50"/>
        <v>77.5</v>
      </c>
      <c r="D127" s="50">
        <f t="shared" si="51"/>
        <v>2334.5</v>
      </c>
      <c r="E127" s="25">
        <f t="shared" si="52"/>
        <v>315.10000000000002</v>
      </c>
      <c r="F127" s="28">
        <f t="shared" si="53"/>
        <v>2649.6</v>
      </c>
      <c r="G127" s="28">
        <f t="shared" si="54"/>
        <v>2650</v>
      </c>
      <c r="H127" s="28">
        <f t="shared" si="55"/>
        <v>2650</v>
      </c>
      <c r="I127" s="38">
        <f t="shared" si="58"/>
        <v>0.40000000000009095</v>
      </c>
      <c r="J127" s="32">
        <f t="shared" si="56"/>
        <v>2334.9</v>
      </c>
      <c r="K127" s="80">
        <f t="shared" si="57"/>
        <v>2650</v>
      </c>
      <c r="L127" s="169"/>
      <c r="M127" s="190"/>
      <c r="N127" s="138"/>
    </row>
    <row r="128" spans="1:14" x14ac:dyDescent="0.3">
      <c r="A128" s="5" t="s">
        <v>72</v>
      </c>
      <c r="B128" s="3"/>
      <c r="C128" s="70">
        <f t="shared" si="50"/>
        <v>97.9</v>
      </c>
      <c r="D128" s="50">
        <f t="shared" si="51"/>
        <v>2354.9</v>
      </c>
      <c r="E128" s="25">
        <f t="shared" si="52"/>
        <v>315.10000000000002</v>
      </c>
      <c r="F128" s="28">
        <f t="shared" si="53"/>
        <v>2670</v>
      </c>
      <c r="G128" s="28">
        <f t="shared" si="54"/>
        <v>2670</v>
      </c>
      <c r="H128" s="28">
        <f t="shared" si="55"/>
        <v>2670</v>
      </c>
      <c r="I128" s="38">
        <f t="shared" si="58"/>
        <v>0</v>
      </c>
      <c r="J128" s="32">
        <f t="shared" si="56"/>
        <v>2354.9</v>
      </c>
      <c r="K128" s="80">
        <f t="shared" si="57"/>
        <v>2670</v>
      </c>
      <c r="L128" s="169"/>
      <c r="M128" s="190"/>
      <c r="N128" s="138"/>
    </row>
    <row r="129" spans="1:14" x14ac:dyDescent="0.3">
      <c r="A129" s="5" t="s">
        <v>73</v>
      </c>
      <c r="B129" s="3"/>
      <c r="C129" s="70">
        <f t="shared" si="50"/>
        <v>111.8</v>
      </c>
      <c r="D129" s="15">
        <f t="shared" ref="D129:D134" si="59">$B$84+C129</f>
        <v>2368.8000000000002</v>
      </c>
      <c r="E129" s="25">
        <f t="shared" si="52"/>
        <v>315.10000000000002</v>
      </c>
      <c r="F129" s="28">
        <f t="shared" si="53"/>
        <v>2683.9</v>
      </c>
      <c r="G129" s="28">
        <f t="shared" si="54"/>
        <v>2684</v>
      </c>
      <c r="H129" s="28">
        <f t="shared" si="55"/>
        <v>2684</v>
      </c>
      <c r="I129" s="38">
        <f t="shared" si="58"/>
        <v>9.9999999999909051E-2</v>
      </c>
      <c r="J129" s="32">
        <f t="shared" si="56"/>
        <v>2368.9</v>
      </c>
      <c r="K129" s="80">
        <f t="shared" si="57"/>
        <v>2684</v>
      </c>
      <c r="L129" s="169"/>
      <c r="M129" s="190"/>
      <c r="N129" s="138"/>
    </row>
    <row r="130" spans="1:14" x14ac:dyDescent="0.3">
      <c r="A130" s="5" t="s">
        <v>74</v>
      </c>
      <c r="B130" s="3"/>
      <c r="C130" s="70">
        <f t="shared" si="50"/>
        <v>136.1</v>
      </c>
      <c r="D130" s="15">
        <f t="shared" si="59"/>
        <v>2393.1</v>
      </c>
      <c r="E130" s="25">
        <f t="shared" si="52"/>
        <v>315.10000000000002</v>
      </c>
      <c r="F130" s="28">
        <f t="shared" si="53"/>
        <v>2708.2</v>
      </c>
      <c r="G130" s="28">
        <f t="shared" si="54"/>
        <v>2708</v>
      </c>
      <c r="H130" s="28">
        <f t="shared" si="55"/>
        <v>2708</v>
      </c>
      <c r="I130" s="38">
        <f t="shared" si="58"/>
        <v>-0.1999999999998181</v>
      </c>
      <c r="J130" s="32">
        <f t="shared" si="56"/>
        <v>2392.9</v>
      </c>
      <c r="K130" s="80">
        <f t="shared" si="57"/>
        <v>2708</v>
      </c>
      <c r="L130" s="169"/>
      <c r="M130" s="190"/>
      <c r="N130" s="138"/>
    </row>
    <row r="131" spans="1:14" x14ac:dyDescent="0.3">
      <c r="A131" s="5" t="s">
        <v>75</v>
      </c>
      <c r="B131" s="3"/>
      <c r="C131" s="70">
        <f t="shared" si="50"/>
        <v>143.69999999999999</v>
      </c>
      <c r="D131" s="15">
        <f t="shared" si="59"/>
        <v>2400.6999999999998</v>
      </c>
      <c r="E131" s="25">
        <f t="shared" si="52"/>
        <v>315.10000000000002</v>
      </c>
      <c r="F131" s="28">
        <f t="shared" si="53"/>
        <v>2715.7999999999997</v>
      </c>
      <c r="G131" s="28">
        <f t="shared" si="54"/>
        <v>2716</v>
      </c>
      <c r="H131" s="28">
        <f t="shared" si="55"/>
        <v>2716</v>
      </c>
      <c r="I131" s="38">
        <f t="shared" si="58"/>
        <v>0.20000000000027285</v>
      </c>
      <c r="J131" s="32">
        <f t="shared" si="56"/>
        <v>2400.9</v>
      </c>
      <c r="K131" s="80">
        <f t="shared" si="57"/>
        <v>2716</v>
      </c>
      <c r="L131" s="169"/>
      <c r="M131" s="190"/>
      <c r="N131" s="138"/>
    </row>
    <row r="132" spans="1:14" x14ac:dyDescent="0.3">
      <c r="A132" s="5" t="s">
        <v>76</v>
      </c>
      <c r="B132" s="3"/>
      <c r="C132" s="70">
        <f t="shared" si="50"/>
        <v>163.5</v>
      </c>
      <c r="D132" s="15">
        <f t="shared" si="59"/>
        <v>2420.5</v>
      </c>
      <c r="E132" s="25">
        <f t="shared" si="52"/>
        <v>315.10000000000002</v>
      </c>
      <c r="F132" s="28">
        <f t="shared" si="53"/>
        <v>2735.6</v>
      </c>
      <c r="G132" s="28">
        <f t="shared" si="54"/>
        <v>2736</v>
      </c>
      <c r="H132" s="28">
        <f t="shared" si="55"/>
        <v>2736</v>
      </c>
      <c r="I132" s="38">
        <f t="shared" si="58"/>
        <v>0.40000000000009095</v>
      </c>
      <c r="J132" s="32">
        <f t="shared" si="56"/>
        <v>2420.9</v>
      </c>
      <c r="K132" s="80">
        <f t="shared" si="57"/>
        <v>2736</v>
      </c>
      <c r="L132" s="138"/>
      <c r="M132" s="190"/>
      <c r="N132" s="138"/>
    </row>
    <row r="133" spans="1:14" x14ac:dyDescent="0.3">
      <c r="A133" s="5" t="s">
        <v>77</v>
      </c>
      <c r="B133" s="3"/>
      <c r="C133" s="70">
        <f t="shared" si="50"/>
        <v>189</v>
      </c>
      <c r="D133" s="15">
        <f t="shared" si="59"/>
        <v>2446</v>
      </c>
      <c r="E133" s="25">
        <f t="shared" si="52"/>
        <v>315.10000000000002</v>
      </c>
      <c r="F133" s="28">
        <f t="shared" si="53"/>
        <v>2761.1</v>
      </c>
      <c r="G133" s="28">
        <f t="shared" si="54"/>
        <v>2761</v>
      </c>
      <c r="H133" s="28">
        <f t="shared" si="55"/>
        <v>2761</v>
      </c>
      <c r="I133" s="38">
        <f t="shared" si="58"/>
        <v>-9.9999999999909051E-2</v>
      </c>
      <c r="J133" s="32">
        <f t="shared" si="56"/>
        <v>2445.9</v>
      </c>
      <c r="K133" s="80">
        <f t="shared" si="57"/>
        <v>2761</v>
      </c>
      <c r="L133" s="138"/>
      <c r="M133" s="190"/>
      <c r="N133" s="138"/>
    </row>
    <row r="134" spans="1:14" x14ac:dyDescent="0.3">
      <c r="A134" s="5" t="s">
        <v>78</v>
      </c>
      <c r="B134" s="3"/>
      <c r="C134" s="70">
        <f t="shared" si="50"/>
        <v>188.3</v>
      </c>
      <c r="D134" s="15">
        <f t="shared" si="59"/>
        <v>2445.3000000000002</v>
      </c>
      <c r="E134" s="25">
        <f t="shared" si="52"/>
        <v>315.10000000000002</v>
      </c>
      <c r="F134" s="28">
        <f t="shared" si="53"/>
        <v>2760.4</v>
      </c>
      <c r="G134" s="28">
        <f t="shared" si="54"/>
        <v>2760</v>
      </c>
      <c r="H134" s="28">
        <f t="shared" si="55"/>
        <v>2760</v>
      </c>
      <c r="I134" s="38">
        <f t="shared" si="58"/>
        <v>-0.40000000000009095</v>
      </c>
      <c r="J134" s="32">
        <f t="shared" si="56"/>
        <v>2444.9</v>
      </c>
      <c r="K134" s="80">
        <f t="shared" si="57"/>
        <v>2760</v>
      </c>
      <c r="L134" s="169"/>
      <c r="M134" s="190"/>
      <c r="N134" s="138"/>
    </row>
    <row r="135" spans="1:14" x14ac:dyDescent="0.3">
      <c r="A135" s="8"/>
      <c r="B135" s="42"/>
      <c r="C135" s="238"/>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2257</v>
      </c>
      <c r="C137" s="70">
        <f t="shared" ref="C137:C143" si="60">C64</f>
        <v>90.1</v>
      </c>
      <c r="D137" s="15">
        <f t="shared" ref="D137:D143" si="61">$B$84+C137</f>
        <v>2347.1</v>
      </c>
      <c r="E137" s="25">
        <f t="shared" ref="E137:E143" si="62">$E$11</f>
        <v>315.10000000000002</v>
      </c>
      <c r="F137" s="28">
        <f t="shared" ref="F137:F143" si="63">D137+E137</f>
        <v>2662.2</v>
      </c>
      <c r="G137" s="28">
        <f t="shared" ref="G137:G143" si="64">ROUND(((F137*10)+0.4)/10,0)</f>
        <v>2662</v>
      </c>
      <c r="H137" s="28">
        <f t="shared" ref="H137:H143" si="65">IF(FLOOR(G137,1)&lt;1000,FLOOR(G137,1),FLOOR((G137),1))</f>
        <v>2662</v>
      </c>
      <c r="I137" s="39">
        <f t="shared" si="38"/>
        <v>-0.1999999999998181</v>
      </c>
      <c r="J137" s="32">
        <f t="shared" ref="J137:J143" si="66">I137+D137</f>
        <v>2346.9</v>
      </c>
      <c r="K137" s="81">
        <f t="shared" ref="K137:K143" si="67">H137</f>
        <v>2662</v>
      </c>
      <c r="L137" s="169"/>
      <c r="M137" s="190"/>
      <c r="N137" s="138"/>
    </row>
    <row r="138" spans="1:14" x14ac:dyDescent="0.3">
      <c r="A138" s="2" t="s">
        <v>63</v>
      </c>
      <c r="B138" s="3"/>
      <c r="C138" s="70">
        <f t="shared" si="60"/>
        <v>117.3</v>
      </c>
      <c r="D138" s="15">
        <f t="shared" si="61"/>
        <v>2374.3000000000002</v>
      </c>
      <c r="E138" s="25">
        <f t="shared" si="62"/>
        <v>315.10000000000002</v>
      </c>
      <c r="F138" s="28">
        <f t="shared" si="63"/>
        <v>2689.4</v>
      </c>
      <c r="G138" s="28">
        <f t="shared" si="64"/>
        <v>2689</v>
      </c>
      <c r="H138" s="28">
        <f t="shared" si="65"/>
        <v>2689</v>
      </c>
      <c r="I138" s="39">
        <f t="shared" si="38"/>
        <v>-0.40000000000009095</v>
      </c>
      <c r="J138" s="32">
        <f t="shared" si="66"/>
        <v>2373.9</v>
      </c>
      <c r="K138" s="81">
        <f t="shared" si="67"/>
        <v>2689</v>
      </c>
      <c r="L138" s="169"/>
      <c r="M138" s="190"/>
      <c r="N138" s="138"/>
    </row>
    <row r="139" spans="1:14" x14ac:dyDescent="0.3">
      <c r="A139" s="2" t="s">
        <v>64</v>
      </c>
      <c r="B139" s="3"/>
      <c r="C139" s="70">
        <f t="shared" si="60"/>
        <v>136.6</v>
      </c>
      <c r="D139" s="15">
        <f t="shared" si="61"/>
        <v>2393.6</v>
      </c>
      <c r="E139" s="25">
        <f t="shared" si="62"/>
        <v>315.10000000000002</v>
      </c>
      <c r="F139" s="28">
        <f t="shared" si="63"/>
        <v>2708.7</v>
      </c>
      <c r="G139" s="28">
        <f t="shared" si="64"/>
        <v>2709</v>
      </c>
      <c r="H139" s="28">
        <f t="shared" si="65"/>
        <v>2709</v>
      </c>
      <c r="I139" s="39">
        <f t="shared" si="38"/>
        <v>0.3000000000001819</v>
      </c>
      <c r="J139" s="32">
        <f t="shared" si="66"/>
        <v>2393.9</v>
      </c>
      <c r="K139" s="81">
        <f t="shared" si="67"/>
        <v>2709</v>
      </c>
      <c r="L139" s="169"/>
      <c r="M139" s="190"/>
      <c r="N139" s="138"/>
    </row>
    <row r="140" spans="1:14" x14ac:dyDescent="0.3">
      <c r="A140" s="2" t="s">
        <v>65</v>
      </c>
      <c r="B140" s="3"/>
      <c r="C140" s="70">
        <f t="shared" si="60"/>
        <v>133.9</v>
      </c>
      <c r="D140" s="15">
        <f t="shared" si="61"/>
        <v>2390.9</v>
      </c>
      <c r="E140" s="25">
        <f t="shared" si="62"/>
        <v>315.10000000000002</v>
      </c>
      <c r="F140" s="28">
        <f t="shared" si="63"/>
        <v>2706</v>
      </c>
      <c r="G140" s="28">
        <f t="shared" si="64"/>
        <v>2706</v>
      </c>
      <c r="H140" s="28">
        <f t="shared" si="65"/>
        <v>2706</v>
      </c>
      <c r="I140" s="39">
        <f t="shared" si="38"/>
        <v>0</v>
      </c>
      <c r="J140" s="32">
        <f t="shared" si="66"/>
        <v>2390.9</v>
      </c>
      <c r="K140" s="81">
        <f t="shared" si="67"/>
        <v>2706</v>
      </c>
      <c r="L140" s="169"/>
      <c r="M140" s="190"/>
      <c r="N140" s="138"/>
    </row>
    <row r="141" spans="1:14" x14ac:dyDescent="0.3">
      <c r="A141" s="2" t="s">
        <v>66</v>
      </c>
      <c r="B141" s="3"/>
      <c r="C141" s="70">
        <f t="shared" si="60"/>
        <v>142.19999999999999</v>
      </c>
      <c r="D141" s="15">
        <f t="shared" si="61"/>
        <v>2399.1999999999998</v>
      </c>
      <c r="E141" s="25">
        <f t="shared" si="62"/>
        <v>315.10000000000002</v>
      </c>
      <c r="F141" s="28">
        <f t="shared" si="63"/>
        <v>2714.2999999999997</v>
      </c>
      <c r="G141" s="28">
        <f t="shared" si="64"/>
        <v>2714</v>
      </c>
      <c r="H141" s="28">
        <f t="shared" si="65"/>
        <v>2714</v>
      </c>
      <c r="I141" s="39">
        <f t="shared" si="38"/>
        <v>-0.29999999999972715</v>
      </c>
      <c r="J141" s="32">
        <f t="shared" si="66"/>
        <v>2398.9</v>
      </c>
      <c r="K141" s="81">
        <f t="shared" si="67"/>
        <v>2714</v>
      </c>
      <c r="L141" s="141"/>
      <c r="M141" s="190"/>
      <c r="N141" s="138"/>
    </row>
    <row r="142" spans="1:14" x14ac:dyDescent="0.3">
      <c r="A142" s="2" t="s">
        <v>67</v>
      </c>
      <c r="B142" s="3"/>
      <c r="C142" s="70">
        <f t="shared" si="60"/>
        <v>141.69999999999999</v>
      </c>
      <c r="D142" s="15">
        <f t="shared" si="61"/>
        <v>2398.6999999999998</v>
      </c>
      <c r="E142" s="25">
        <f t="shared" si="62"/>
        <v>315.10000000000002</v>
      </c>
      <c r="F142" s="28">
        <f t="shared" si="63"/>
        <v>2713.7999999999997</v>
      </c>
      <c r="G142" s="28">
        <f t="shared" si="64"/>
        <v>2714</v>
      </c>
      <c r="H142" s="28">
        <f t="shared" si="65"/>
        <v>2714</v>
      </c>
      <c r="I142" s="39">
        <f t="shared" si="38"/>
        <v>0.20000000000027285</v>
      </c>
      <c r="J142" s="32">
        <f t="shared" si="66"/>
        <v>2398.9</v>
      </c>
      <c r="K142" s="81">
        <f t="shared" si="67"/>
        <v>2714</v>
      </c>
      <c r="L142" s="136"/>
      <c r="M142" s="190"/>
      <c r="N142" s="138"/>
    </row>
    <row r="143" spans="1:14" x14ac:dyDescent="0.3">
      <c r="A143" s="2" t="s">
        <v>68</v>
      </c>
      <c r="B143" s="3"/>
      <c r="C143" s="70">
        <f t="shared" si="60"/>
        <v>159.5</v>
      </c>
      <c r="D143" s="15">
        <f t="shared" si="61"/>
        <v>2416.5</v>
      </c>
      <c r="E143" s="25">
        <f t="shared" si="62"/>
        <v>315.10000000000002</v>
      </c>
      <c r="F143" s="28">
        <f t="shared" si="63"/>
        <v>2731.6</v>
      </c>
      <c r="G143" s="28">
        <f t="shared" si="64"/>
        <v>2732</v>
      </c>
      <c r="H143" s="28">
        <f t="shared" si="65"/>
        <v>2732</v>
      </c>
      <c r="I143" s="39">
        <f t="shared" si="38"/>
        <v>0.40000000000009095</v>
      </c>
      <c r="J143" s="32">
        <f t="shared" si="66"/>
        <v>2416.9</v>
      </c>
      <c r="K143" s="81">
        <f t="shared" si="67"/>
        <v>2732</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3"/>
    </row>
    <row r="146" spans="1:14" x14ac:dyDescent="0.3">
      <c r="A146" s="111"/>
      <c r="B146" s="13"/>
      <c r="C146" s="13"/>
      <c r="D146" s="13"/>
      <c r="E146" s="13"/>
      <c r="F146" s="13"/>
      <c r="G146" s="13"/>
      <c r="H146" s="13"/>
      <c r="I146" s="13"/>
      <c r="J146" s="13"/>
      <c r="K146" s="142"/>
      <c r="L146" s="1"/>
      <c r="M146" s="190"/>
    </row>
    <row r="147" spans="1:14" x14ac:dyDescent="0.3">
      <c r="A147" s="2"/>
      <c r="C147" s="236"/>
      <c r="D147" s="366" t="str">
        <f>D2</f>
        <v>PETROL PUMP PRICES BY ZONE IN THE REPUBLIC OF SOUTH AFRICA</v>
      </c>
      <c r="E147" s="366"/>
      <c r="F147" s="366"/>
      <c r="G147" s="366"/>
      <c r="H147" s="366"/>
      <c r="I147" s="366"/>
      <c r="J147" s="3"/>
      <c r="K147" s="64"/>
      <c r="L147" s="1"/>
      <c r="M147" s="190"/>
    </row>
    <row r="148" spans="1:14" x14ac:dyDescent="0.3">
      <c r="A148" s="2"/>
      <c r="E148" s="3"/>
      <c r="I148" s="3"/>
      <c r="K148" s="57"/>
      <c r="L148" s="1"/>
      <c r="M148" s="190"/>
    </row>
    <row r="149" spans="1:14" ht="12" customHeight="1" x14ac:dyDescent="0.3">
      <c r="A149" s="2"/>
      <c r="D149" s="364" t="s">
        <v>95</v>
      </c>
      <c r="E149" s="365"/>
      <c r="F149" s="365"/>
      <c r="G149" s="126"/>
      <c r="H149" s="366" t="str">
        <f>H4</f>
        <v>EFFECTIVE 06 MAY 2026</v>
      </c>
      <c r="I149" s="363"/>
      <c r="J149" s="363"/>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5" customFormat="1" x14ac:dyDescent="0.3">
      <c r="A156" s="4" t="s">
        <v>25</v>
      </c>
      <c r="B156" s="100">
        <f>B84</f>
        <v>2257</v>
      </c>
      <c r="C156" s="229">
        <f t="shared" ref="C156:C172" si="68">C11</f>
        <v>3.9</v>
      </c>
      <c r="D156" s="14">
        <f t="shared" ref="D156:D172" si="69">$B$156+C156</f>
        <v>2260.9</v>
      </c>
      <c r="E156" s="29">
        <f t="shared" ref="E156:E172" si="70">$E$11</f>
        <v>315.10000000000002</v>
      </c>
      <c r="F156" s="29">
        <f t="shared" ref="F156:F172" si="71">D156+E156</f>
        <v>2576</v>
      </c>
      <c r="G156" s="29">
        <f t="shared" ref="G156:G172" si="72">ROUND(((F156*10)+0.4)/10,0)</f>
        <v>2576</v>
      </c>
      <c r="H156" s="29">
        <f>IF(FLOOR(G156,1)&lt;1000,FLOOR(G156,1),FLOOR((G156),1))</f>
        <v>2576</v>
      </c>
      <c r="I156" s="195">
        <f t="shared" ref="I156:I215" si="73">H156-F156</f>
        <v>0</v>
      </c>
      <c r="J156" s="29">
        <f t="shared" ref="J156:J172" si="74">I156+D156</f>
        <v>2260.9</v>
      </c>
      <c r="K156" s="327">
        <f>H156</f>
        <v>2576</v>
      </c>
      <c r="L156" s="250"/>
      <c r="M156" s="250"/>
      <c r="N156" s="255"/>
    </row>
    <row r="157" spans="1:14" s="245" customFormat="1" x14ac:dyDescent="0.3">
      <c r="A157" s="2" t="s">
        <v>26</v>
      </c>
      <c r="B157" s="3"/>
      <c r="C157" s="70">
        <f t="shared" si="68"/>
        <v>10.3</v>
      </c>
      <c r="D157" s="15">
        <f t="shared" si="69"/>
        <v>2267.3000000000002</v>
      </c>
      <c r="E157" s="25">
        <f t="shared" si="70"/>
        <v>315.10000000000002</v>
      </c>
      <c r="F157" s="28">
        <f t="shared" si="71"/>
        <v>2582.4</v>
      </c>
      <c r="G157" s="28">
        <f t="shared" si="72"/>
        <v>2582</v>
      </c>
      <c r="H157" s="28">
        <f>IF(FLOOR(G157,1)&lt;1000,FLOOR(G157,1),FLOOR((G157),1))</f>
        <v>2582</v>
      </c>
      <c r="I157" s="38">
        <f t="shared" si="73"/>
        <v>-0.40000000000009095</v>
      </c>
      <c r="J157" s="28">
        <f t="shared" si="74"/>
        <v>2266.9</v>
      </c>
      <c r="K157" s="80">
        <f t="shared" ref="K157:K172" si="75">H157</f>
        <v>2582</v>
      </c>
      <c r="L157" s="250"/>
      <c r="M157" s="250"/>
      <c r="N157" s="255"/>
    </row>
    <row r="158" spans="1:14" s="245" customFormat="1" x14ac:dyDescent="0.3">
      <c r="A158" s="2" t="s">
        <v>27</v>
      </c>
      <c r="B158" s="3"/>
      <c r="C158" s="70">
        <f t="shared" si="68"/>
        <v>16.100000000000001</v>
      </c>
      <c r="D158" s="15">
        <f t="shared" si="69"/>
        <v>2273.1</v>
      </c>
      <c r="E158" s="25">
        <f t="shared" si="70"/>
        <v>315.10000000000002</v>
      </c>
      <c r="F158" s="28">
        <f t="shared" si="71"/>
        <v>2588.1999999999998</v>
      </c>
      <c r="G158" s="28">
        <f t="shared" si="72"/>
        <v>2588</v>
      </c>
      <c r="H158" s="28">
        <f t="shared" ref="H158:H172" si="76">IF(FLOOR(G158,1)&lt;1000,FLOOR(G158,1),FLOOR((G158),1))</f>
        <v>2588</v>
      </c>
      <c r="I158" s="38">
        <f t="shared" si="73"/>
        <v>-0.1999999999998181</v>
      </c>
      <c r="J158" s="28">
        <f t="shared" si="74"/>
        <v>2272.9</v>
      </c>
      <c r="K158" s="80">
        <f t="shared" si="75"/>
        <v>2588</v>
      </c>
      <c r="L158" s="250"/>
      <c r="M158" s="250"/>
      <c r="N158" s="255"/>
    </row>
    <row r="159" spans="1:14" s="245" customFormat="1" x14ac:dyDescent="0.3">
      <c r="A159" s="2" t="s">
        <v>28</v>
      </c>
      <c r="B159" s="3"/>
      <c r="C159" s="70">
        <f t="shared" si="68"/>
        <v>23.7</v>
      </c>
      <c r="D159" s="15">
        <f t="shared" si="69"/>
        <v>2280.6999999999998</v>
      </c>
      <c r="E159" s="25">
        <f t="shared" si="70"/>
        <v>315.10000000000002</v>
      </c>
      <c r="F159" s="28">
        <f t="shared" si="71"/>
        <v>2595.7999999999997</v>
      </c>
      <c r="G159" s="28">
        <f t="shared" si="72"/>
        <v>2596</v>
      </c>
      <c r="H159" s="28">
        <f t="shared" si="76"/>
        <v>2596</v>
      </c>
      <c r="I159" s="39">
        <f t="shared" si="73"/>
        <v>0.20000000000027285</v>
      </c>
      <c r="J159" s="32">
        <f t="shared" si="74"/>
        <v>2280.9</v>
      </c>
      <c r="K159" s="81">
        <f t="shared" si="75"/>
        <v>2596</v>
      </c>
      <c r="L159" s="250"/>
      <c r="M159" s="250"/>
      <c r="N159" s="255"/>
    </row>
    <row r="160" spans="1:14" s="245" customFormat="1" x14ac:dyDescent="0.3">
      <c r="A160" s="2" t="s">
        <v>29</v>
      </c>
      <c r="B160" s="3"/>
      <c r="C160" s="70">
        <f t="shared" si="68"/>
        <v>34.4</v>
      </c>
      <c r="D160" s="15">
        <f t="shared" si="69"/>
        <v>2291.4</v>
      </c>
      <c r="E160" s="25">
        <f t="shared" si="70"/>
        <v>315.10000000000002</v>
      </c>
      <c r="F160" s="28">
        <f t="shared" si="71"/>
        <v>2606.5</v>
      </c>
      <c r="G160" s="28">
        <f t="shared" si="72"/>
        <v>2607</v>
      </c>
      <c r="H160" s="28">
        <f t="shared" si="76"/>
        <v>2607</v>
      </c>
      <c r="I160" s="39">
        <f t="shared" si="73"/>
        <v>0.5</v>
      </c>
      <c r="J160" s="32">
        <f t="shared" si="74"/>
        <v>2291.9</v>
      </c>
      <c r="K160" s="81">
        <f t="shared" si="75"/>
        <v>2607</v>
      </c>
      <c r="L160" s="250"/>
      <c r="M160" s="250"/>
      <c r="N160" s="255"/>
    </row>
    <row r="161" spans="1:14" s="245" customFormat="1" x14ac:dyDescent="0.3">
      <c r="A161" s="2" t="s">
        <v>30</v>
      </c>
      <c r="B161" s="3"/>
      <c r="C161" s="70">
        <f t="shared" si="68"/>
        <v>49.8</v>
      </c>
      <c r="D161" s="15">
        <f t="shared" si="69"/>
        <v>2306.8000000000002</v>
      </c>
      <c r="E161" s="25">
        <f t="shared" si="70"/>
        <v>315.10000000000002</v>
      </c>
      <c r="F161" s="28">
        <f t="shared" si="71"/>
        <v>2621.9</v>
      </c>
      <c r="G161" s="28">
        <f t="shared" si="72"/>
        <v>2622</v>
      </c>
      <c r="H161" s="28">
        <f t="shared" si="76"/>
        <v>2622</v>
      </c>
      <c r="I161" s="39">
        <f t="shared" si="73"/>
        <v>9.9999999999909051E-2</v>
      </c>
      <c r="J161" s="32">
        <f t="shared" si="74"/>
        <v>2306.9</v>
      </c>
      <c r="K161" s="81">
        <f t="shared" si="75"/>
        <v>2622</v>
      </c>
      <c r="L161" s="250"/>
      <c r="M161" s="250"/>
      <c r="N161" s="255"/>
    </row>
    <row r="162" spans="1:14" s="245" customFormat="1" x14ac:dyDescent="0.3">
      <c r="A162" s="2" t="s">
        <v>31</v>
      </c>
      <c r="B162" s="3"/>
      <c r="C162" s="70">
        <f t="shared" si="68"/>
        <v>63.5</v>
      </c>
      <c r="D162" s="15">
        <f t="shared" si="69"/>
        <v>2320.5</v>
      </c>
      <c r="E162" s="25">
        <f t="shared" si="70"/>
        <v>315.10000000000002</v>
      </c>
      <c r="F162" s="28">
        <f t="shared" si="71"/>
        <v>2635.6</v>
      </c>
      <c r="G162" s="28">
        <f t="shared" si="72"/>
        <v>2636</v>
      </c>
      <c r="H162" s="28">
        <f t="shared" si="76"/>
        <v>2636</v>
      </c>
      <c r="I162" s="39">
        <f t="shared" si="73"/>
        <v>0.40000000000009095</v>
      </c>
      <c r="J162" s="32">
        <f t="shared" si="74"/>
        <v>2320.9</v>
      </c>
      <c r="K162" s="81">
        <f t="shared" si="75"/>
        <v>2636</v>
      </c>
      <c r="L162" s="250"/>
      <c r="M162" s="250"/>
      <c r="N162" s="255"/>
    </row>
    <row r="163" spans="1:14" s="245" customFormat="1" x14ac:dyDescent="0.3">
      <c r="A163" s="2" t="s">
        <v>32</v>
      </c>
      <c r="B163" s="3"/>
      <c r="C163" s="70">
        <f t="shared" si="68"/>
        <v>89.7</v>
      </c>
      <c r="D163" s="15">
        <f t="shared" si="69"/>
        <v>2346.6999999999998</v>
      </c>
      <c r="E163" s="25">
        <f t="shared" si="70"/>
        <v>315.10000000000002</v>
      </c>
      <c r="F163" s="28">
        <f t="shared" si="71"/>
        <v>2661.7999999999997</v>
      </c>
      <c r="G163" s="28">
        <f t="shared" si="72"/>
        <v>2662</v>
      </c>
      <c r="H163" s="28">
        <f t="shared" si="76"/>
        <v>2662</v>
      </c>
      <c r="I163" s="39">
        <f t="shared" si="73"/>
        <v>0.20000000000027285</v>
      </c>
      <c r="J163" s="32">
        <f t="shared" si="74"/>
        <v>2346.9</v>
      </c>
      <c r="K163" s="81">
        <f t="shared" si="75"/>
        <v>2662</v>
      </c>
      <c r="L163" s="250"/>
      <c r="M163" s="250"/>
      <c r="N163" s="255"/>
    </row>
    <row r="164" spans="1:14" s="245" customFormat="1" x14ac:dyDescent="0.3">
      <c r="A164" s="2" t="s">
        <v>33</v>
      </c>
      <c r="B164" s="3"/>
      <c r="C164" s="70">
        <f t="shared" si="68"/>
        <v>117.2</v>
      </c>
      <c r="D164" s="15">
        <f t="shared" si="69"/>
        <v>2374.1999999999998</v>
      </c>
      <c r="E164" s="25">
        <f t="shared" si="70"/>
        <v>315.10000000000002</v>
      </c>
      <c r="F164" s="28">
        <f t="shared" si="71"/>
        <v>2689.2999999999997</v>
      </c>
      <c r="G164" s="28">
        <f t="shared" si="72"/>
        <v>2689</v>
      </c>
      <c r="H164" s="28">
        <f t="shared" si="76"/>
        <v>2689</v>
      </c>
      <c r="I164" s="39">
        <f t="shared" si="73"/>
        <v>-0.29999999999972715</v>
      </c>
      <c r="J164" s="32">
        <f t="shared" si="74"/>
        <v>2373.9</v>
      </c>
      <c r="K164" s="81">
        <f t="shared" si="75"/>
        <v>2689</v>
      </c>
      <c r="L164" s="250"/>
      <c r="M164" s="250"/>
      <c r="N164" s="255"/>
    </row>
    <row r="165" spans="1:14" x14ac:dyDescent="0.3">
      <c r="A165" s="2" t="s">
        <v>34</v>
      </c>
      <c r="B165" s="3"/>
      <c r="C165" s="70">
        <f t="shared" si="68"/>
        <v>124.6</v>
      </c>
      <c r="D165" s="15">
        <f t="shared" si="69"/>
        <v>2381.6</v>
      </c>
      <c r="E165" s="25">
        <f t="shared" si="70"/>
        <v>315.10000000000002</v>
      </c>
      <c r="F165" s="28">
        <f t="shared" si="71"/>
        <v>2696.7</v>
      </c>
      <c r="G165" s="28">
        <f t="shared" si="72"/>
        <v>2697</v>
      </c>
      <c r="H165" s="28">
        <f t="shared" si="76"/>
        <v>2697</v>
      </c>
      <c r="I165" s="39">
        <f t="shared" si="73"/>
        <v>0.3000000000001819</v>
      </c>
      <c r="J165" s="32">
        <f t="shared" si="74"/>
        <v>2381.9</v>
      </c>
      <c r="K165" s="81">
        <f t="shared" si="75"/>
        <v>2697</v>
      </c>
      <c r="L165" s="190"/>
      <c r="M165" s="190"/>
      <c r="N165" s="138"/>
    </row>
    <row r="166" spans="1:14" x14ac:dyDescent="0.3">
      <c r="A166" s="2" t="s">
        <v>35</v>
      </c>
      <c r="B166" s="3"/>
      <c r="C166" s="70">
        <f t="shared" si="68"/>
        <v>179</v>
      </c>
      <c r="D166" s="15">
        <f t="shared" si="69"/>
        <v>2436</v>
      </c>
      <c r="E166" s="25">
        <f t="shared" si="70"/>
        <v>315.10000000000002</v>
      </c>
      <c r="F166" s="28">
        <f t="shared" si="71"/>
        <v>2751.1</v>
      </c>
      <c r="G166" s="28">
        <f t="shared" si="72"/>
        <v>2751</v>
      </c>
      <c r="H166" s="28">
        <f t="shared" si="76"/>
        <v>2751</v>
      </c>
      <c r="I166" s="39">
        <f t="shared" si="73"/>
        <v>-9.9999999999909051E-2</v>
      </c>
      <c r="J166" s="32">
        <f t="shared" si="74"/>
        <v>2435.9</v>
      </c>
      <c r="K166" s="81">
        <f t="shared" si="75"/>
        <v>2751</v>
      </c>
      <c r="L166" s="190"/>
      <c r="M166" s="190"/>
      <c r="N166" s="138"/>
    </row>
    <row r="167" spans="1:14" x14ac:dyDescent="0.3">
      <c r="A167" s="2" t="s">
        <v>36</v>
      </c>
      <c r="B167" s="3"/>
      <c r="C167" s="70">
        <f t="shared" si="68"/>
        <v>182.6</v>
      </c>
      <c r="D167" s="15">
        <f t="shared" si="69"/>
        <v>2439.6</v>
      </c>
      <c r="E167" s="25">
        <f t="shared" si="70"/>
        <v>315.10000000000002</v>
      </c>
      <c r="F167" s="28">
        <f t="shared" si="71"/>
        <v>2754.7</v>
      </c>
      <c r="G167" s="28">
        <f t="shared" si="72"/>
        <v>2755</v>
      </c>
      <c r="H167" s="28">
        <f t="shared" si="76"/>
        <v>2755</v>
      </c>
      <c r="I167" s="39">
        <f t="shared" si="73"/>
        <v>0.3000000000001819</v>
      </c>
      <c r="J167" s="32">
        <f t="shared" si="74"/>
        <v>2439.9</v>
      </c>
      <c r="K167" s="81">
        <f t="shared" si="75"/>
        <v>2755</v>
      </c>
      <c r="L167" s="190"/>
      <c r="M167" s="190"/>
      <c r="N167" s="138"/>
    </row>
    <row r="168" spans="1:14" x14ac:dyDescent="0.3">
      <c r="A168" s="2" t="s">
        <v>37</v>
      </c>
      <c r="B168" s="3"/>
      <c r="C168" s="70">
        <f t="shared" si="68"/>
        <v>137.30000000000001</v>
      </c>
      <c r="D168" s="15">
        <f t="shared" si="69"/>
        <v>2394.3000000000002</v>
      </c>
      <c r="E168" s="25">
        <f t="shared" si="70"/>
        <v>315.10000000000002</v>
      </c>
      <c r="F168" s="28">
        <f t="shared" si="71"/>
        <v>2709.4</v>
      </c>
      <c r="G168" s="28">
        <f t="shared" si="72"/>
        <v>2709</v>
      </c>
      <c r="H168" s="28">
        <f t="shared" si="76"/>
        <v>2709</v>
      </c>
      <c r="I168" s="39">
        <f t="shared" si="73"/>
        <v>-0.40000000000009095</v>
      </c>
      <c r="J168" s="32">
        <f t="shared" si="74"/>
        <v>2393.9</v>
      </c>
      <c r="K168" s="81">
        <f t="shared" si="75"/>
        <v>2709</v>
      </c>
      <c r="L168" s="190"/>
      <c r="M168" s="190"/>
      <c r="N168" s="138"/>
    </row>
    <row r="169" spans="1:14" x14ac:dyDescent="0.3">
      <c r="A169" s="2" t="s">
        <v>38</v>
      </c>
      <c r="B169" s="3"/>
      <c r="C169" s="70">
        <f t="shared" si="68"/>
        <v>184</v>
      </c>
      <c r="D169" s="15">
        <f t="shared" si="69"/>
        <v>2441</v>
      </c>
      <c r="E169" s="25">
        <f t="shared" si="70"/>
        <v>315.10000000000002</v>
      </c>
      <c r="F169" s="28">
        <f t="shared" si="71"/>
        <v>2756.1</v>
      </c>
      <c r="G169" s="28">
        <f t="shared" si="72"/>
        <v>2756</v>
      </c>
      <c r="H169" s="28">
        <f t="shared" si="76"/>
        <v>2756</v>
      </c>
      <c r="I169" s="39">
        <f t="shared" si="73"/>
        <v>-9.9999999999909051E-2</v>
      </c>
      <c r="J169" s="32">
        <f t="shared" si="74"/>
        <v>2440.9</v>
      </c>
      <c r="K169" s="81">
        <f t="shared" si="75"/>
        <v>2756</v>
      </c>
      <c r="L169" s="190"/>
      <c r="M169" s="190"/>
      <c r="N169" s="138"/>
    </row>
    <row r="170" spans="1:14" x14ac:dyDescent="0.3">
      <c r="A170" s="2" t="s">
        <v>39</v>
      </c>
      <c r="B170" s="3"/>
      <c r="C170" s="70">
        <f t="shared" si="68"/>
        <v>171.4</v>
      </c>
      <c r="D170" s="15">
        <f t="shared" si="69"/>
        <v>2428.4</v>
      </c>
      <c r="E170" s="25">
        <f t="shared" si="70"/>
        <v>315.10000000000002</v>
      </c>
      <c r="F170" s="28">
        <f t="shared" si="71"/>
        <v>2743.5</v>
      </c>
      <c r="G170" s="28">
        <f t="shared" si="72"/>
        <v>2744</v>
      </c>
      <c r="H170" s="28">
        <f t="shared" si="76"/>
        <v>2744</v>
      </c>
      <c r="I170" s="39">
        <f t="shared" si="73"/>
        <v>0.5</v>
      </c>
      <c r="J170" s="32">
        <f t="shared" si="74"/>
        <v>2428.9</v>
      </c>
      <c r="K170" s="81">
        <f t="shared" si="75"/>
        <v>2744</v>
      </c>
      <c r="L170" s="190"/>
      <c r="M170" s="190"/>
      <c r="N170" s="138"/>
    </row>
    <row r="171" spans="1:14" s="245" customFormat="1" x14ac:dyDescent="0.3">
      <c r="A171" s="5" t="s">
        <v>69</v>
      </c>
      <c r="B171" s="3"/>
      <c r="C171" s="70">
        <f t="shared" si="68"/>
        <v>63.5</v>
      </c>
      <c r="D171" s="15">
        <f t="shared" si="69"/>
        <v>2320.5</v>
      </c>
      <c r="E171" s="25">
        <f t="shared" si="70"/>
        <v>315.10000000000002</v>
      </c>
      <c r="F171" s="28">
        <f t="shared" si="71"/>
        <v>2635.6</v>
      </c>
      <c r="G171" s="28">
        <f t="shared" si="72"/>
        <v>2636</v>
      </c>
      <c r="H171" s="28">
        <f t="shared" si="76"/>
        <v>2636</v>
      </c>
      <c r="I171" s="39">
        <f t="shared" si="73"/>
        <v>0.40000000000009095</v>
      </c>
      <c r="J171" s="32">
        <f t="shared" si="74"/>
        <v>2320.9</v>
      </c>
      <c r="K171" s="81">
        <f t="shared" si="75"/>
        <v>2636</v>
      </c>
      <c r="L171" s="250"/>
      <c r="M171" s="250"/>
      <c r="N171" s="255"/>
    </row>
    <row r="172" spans="1:14" x14ac:dyDescent="0.3">
      <c r="A172" s="5" t="s">
        <v>70</v>
      </c>
      <c r="B172" s="3"/>
      <c r="C172" s="70">
        <f t="shared" si="68"/>
        <v>171.4</v>
      </c>
      <c r="D172" s="15">
        <f t="shared" si="69"/>
        <v>2428.4</v>
      </c>
      <c r="E172" s="25">
        <f t="shared" si="70"/>
        <v>315.10000000000002</v>
      </c>
      <c r="F172" s="28">
        <f t="shared" si="71"/>
        <v>2743.5</v>
      </c>
      <c r="G172" s="28">
        <f t="shared" si="72"/>
        <v>2744</v>
      </c>
      <c r="H172" s="28">
        <f t="shared" si="76"/>
        <v>2744</v>
      </c>
      <c r="I172" s="39">
        <f t="shared" si="73"/>
        <v>0.5</v>
      </c>
      <c r="J172" s="32">
        <f t="shared" si="74"/>
        <v>2428.9</v>
      </c>
      <c r="K172" s="81">
        <f t="shared" si="75"/>
        <v>2744</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7"/>
      <c r="D174" s="15"/>
      <c r="E174" s="48"/>
      <c r="F174" s="30"/>
      <c r="G174" s="30"/>
      <c r="H174" s="33"/>
      <c r="I174" s="139"/>
      <c r="J174" s="139"/>
      <c r="K174" s="82"/>
      <c r="L174" s="1"/>
      <c r="M174" s="190"/>
      <c r="N174" s="138"/>
    </row>
    <row r="175" spans="1:14" s="245" customFormat="1" x14ac:dyDescent="0.3">
      <c r="A175" s="2" t="s">
        <v>40</v>
      </c>
      <c r="B175" s="15">
        <f>B156</f>
        <v>2257</v>
      </c>
      <c r="C175" s="70">
        <f t="shared" ref="C175:C183" si="77">C30</f>
        <v>24.7</v>
      </c>
      <c r="D175" s="15">
        <f t="shared" ref="D175:D183" si="78">$B$156+C175</f>
        <v>2281.6999999999998</v>
      </c>
      <c r="E175" s="25">
        <f t="shared" ref="E175:E183" si="79">$E$11</f>
        <v>315.10000000000002</v>
      </c>
      <c r="F175" s="28">
        <f t="shared" ref="F175:F183" si="80">D175+E175</f>
        <v>2596.7999999999997</v>
      </c>
      <c r="G175" s="28">
        <f t="shared" ref="G175:G183" si="81">ROUND(((F175*10)+0.4)/10,0)</f>
        <v>2597</v>
      </c>
      <c r="H175" s="28">
        <f t="shared" ref="H175:H183" si="82">IF(FLOOR(G175,1)&lt;1000,FLOOR(G175,1),FLOOR((G175),1))</f>
        <v>2597</v>
      </c>
      <c r="I175" s="39">
        <f t="shared" si="73"/>
        <v>0.20000000000027285</v>
      </c>
      <c r="J175" s="32">
        <f t="shared" ref="J175:J183" si="83">I175+D175</f>
        <v>2281.9</v>
      </c>
      <c r="K175" s="81">
        <f t="shared" ref="K175:K183" si="84">H175</f>
        <v>2597</v>
      </c>
      <c r="L175" s="250"/>
      <c r="M175" s="250"/>
      <c r="N175" s="255"/>
    </row>
    <row r="176" spans="1:14" x14ac:dyDescent="0.3">
      <c r="A176" s="71" t="s">
        <v>96</v>
      </c>
      <c r="B176" s="15"/>
      <c r="C176" s="70">
        <f t="shared" si="77"/>
        <v>39</v>
      </c>
      <c r="D176" s="15">
        <f>$B$156+C176</f>
        <v>2296</v>
      </c>
      <c r="E176" s="25">
        <f t="shared" si="79"/>
        <v>315.10000000000002</v>
      </c>
      <c r="F176" s="28">
        <f>D176+E176</f>
        <v>2611.1</v>
      </c>
      <c r="G176" s="28">
        <f>ROUND(((F176*10)+0.4)/10,0)</f>
        <v>2611</v>
      </c>
      <c r="H176" s="28">
        <f t="shared" si="82"/>
        <v>2611</v>
      </c>
      <c r="I176" s="39">
        <f>H176-F176</f>
        <v>-9.9999999999909051E-2</v>
      </c>
      <c r="J176" s="32">
        <f>I176+D176</f>
        <v>2295.9</v>
      </c>
      <c r="K176" s="81">
        <f>H176</f>
        <v>2611</v>
      </c>
      <c r="L176" s="190"/>
      <c r="M176" s="190"/>
      <c r="N176" s="138"/>
    </row>
    <row r="177" spans="1:14" x14ac:dyDescent="0.3">
      <c r="A177" s="2" t="s">
        <v>41</v>
      </c>
      <c r="B177" s="3"/>
      <c r="C177" s="70">
        <f t="shared" si="77"/>
        <v>30.8</v>
      </c>
      <c r="D177" s="15">
        <f t="shared" si="78"/>
        <v>2287.8000000000002</v>
      </c>
      <c r="E177" s="25">
        <f t="shared" si="79"/>
        <v>315.10000000000002</v>
      </c>
      <c r="F177" s="28">
        <f t="shared" si="80"/>
        <v>2602.9</v>
      </c>
      <c r="G177" s="28">
        <f t="shared" si="81"/>
        <v>2603</v>
      </c>
      <c r="H177" s="28">
        <f t="shared" si="82"/>
        <v>2603</v>
      </c>
      <c r="I177" s="39">
        <f t="shared" si="73"/>
        <v>9.9999999999909051E-2</v>
      </c>
      <c r="J177" s="32">
        <f t="shared" si="83"/>
        <v>2287.9</v>
      </c>
      <c r="K177" s="81">
        <f t="shared" si="84"/>
        <v>2603</v>
      </c>
      <c r="L177" s="190"/>
      <c r="M177" s="190"/>
      <c r="N177" s="138"/>
    </row>
    <row r="178" spans="1:14" s="245" customFormat="1" x14ac:dyDescent="0.3">
      <c r="A178" s="2" t="s">
        <v>42</v>
      </c>
      <c r="B178" s="3"/>
      <c r="C178" s="70">
        <f t="shared" si="77"/>
        <v>43.8</v>
      </c>
      <c r="D178" s="15">
        <f t="shared" si="78"/>
        <v>2300.8000000000002</v>
      </c>
      <c r="E178" s="25">
        <f t="shared" si="79"/>
        <v>315.10000000000002</v>
      </c>
      <c r="F178" s="28">
        <f t="shared" si="80"/>
        <v>2615.9</v>
      </c>
      <c r="G178" s="28">
        <f t="shared" si="81"/>
        <v>2616</v>
      </c>
      <c r="H178" s="28">
        <f t="shared" si="82"/>
        <v>2616</v>
      </c>
      <c r="I178" s="39">
        <f t="shared" si="73"/>
        <v>9.9999999999909051E-2</v>
      </c>
      <c r="J178" s="32">
        <f t="shared" si="83"/>
        <v>2300.9</v>
      </c>
      <c r="K178" s="81">
        <f t="shared" si="84"/>
        <v>2616</v>
      </c>
      <c r="L178" s="250"/>
      <c r="M178" s="250"/>
      <c r="N178" s="255"/>
    </row>
    <row r="179" spans="1:14" s="245" customFormat="1" x14ac:dyDescent="0.3">
      <c r="A179" s="2" t="s">
        <v>43</v>
      </c>
      <c r="B179" s="3"/>
      <c r="C179" s="70">
        <f t="shared" si="77"/>
        <v>60.1</v>
      </c>
      <c r="D179" s="15">
        <f t="shared" si="78"/>
        <v>2317.1</v>
      </c>
      <c r="E179" s="25">
        <f t="shared" si="79"/>
        <v>315.10000000000002</v>
      </c>
      <c r="F179" s="28">
        <f t="shared" si="80"/>
        <v>2632.2</v>
      </c>
      <c r="G179" s="28">
        <f t="shared" si="81"/>
        <v>2632</v>
      </c>
      <c r="H179" s="28">
        <f t="shared" si="82"/>
        <v>2632</v>
      </c>
      <c r="I179" s="39">
        <f t="shared" si="73"/>
        <v>-0.1999999999998181</v>
      </c>
      <c r="J179" s="32">
        <f t="shared" si="83"/>
        <v>2316.9</v>
      </c>
      <c r="K179" s="81">
        <f t="shared" si="84"/>
        <v>2632</v>
      </c>
      <c r="L179" s="250"/>
      <c r="M179" s="250"/>
      <c r="N179" s="255"/>
    </row>
    <row r="180" spans="1:14" s="245" customFormat="1" x14ac:dyDescent="0.3">
      <c r="A180" s="2" t="s">
        <v>44</v>
      </c>
      <c r="B180" s="3"/>
      <c r="C180" s="70">
        <f t="shared" si="77"/>
        <v>56.7</v>
      </c>
      <c r="D180" s="15">
        <f t="shared" si="78"/>
        <v>2313.6999999999998</v>
      </c>
      <c r="E180" s="25">
        <f t="shared" si="79"/>
        <v>315.10000000000002</v>
      </c>
      <c r="F180" s="28">
        <f t="shared" si="80"/>
        <v>2628.7999999999997</v>
      </c>
      <c r="G180" s="28">
        <f t="shared" si="81"/>
        <v>2629</v>
      </c>
      <c r="H180" s="28">
        <f t="shared" si="82"/>
        <v>2629</v>
      </c>
      <c r="I180" s="39">
        <f t="shared" si="73"/>
        <v>0.20000000000027285</v>
      </c>
      <c r="J180" s="32">
        <f t="shared" si="83"/>
        <v>2313.9</v>
      </c>
      <c r="K180" s="81">
        <f t="shared" si="84"/>
        <v>2629</v>
      </c>
      <c r="L180" s="250"/>
      <c r="M180" s="250"/>
      <c r="N180" s="255"/>
    </row>
    <row r="181" spans="1:14" x14ac:dyDescent="0.3">
      <c r="A181" s="2" t="s">
        <v>45</v>
      </c>
      <c r="B181" s="3"/>
      <c r="C181" s="70">
        <f t="shared" si="77"/>
        <v>71.8</v>
      </c>
      <c r="D181" s="15">
        <f t="shared" si="78"/>
        <v>2328.8000000000002</v>
      </c>
      <c r="E181" s="25">
        <f t="shared" si="79"/>
        <v>315.10000000000002</v>
      </c>
      <c r="F181" s="28">
        <f t="shared" si="80"/>
        <v>2643.9</v>
      </c>
      <c r="G181" s="28">
        <f t="shared" si="81"/>
        <v>2644</v>
      </c>
      <c r="H181" s="28">
        <f t="shared" si="82"/>
        <v>2644</v>
      </c>
      <c r="I181" s="39">
        <f t="shared" si="73"/>
        <v>9.9999999999909051E-2</v>
      </c>
      <c r="J181" s="32">
        <f t="shared" si="83"/>
        <v>2328.9</v>
      </c>
      <c r="K181" s="81">
        <f t="shared" si="84"/>
        <v>2644</v>
      </c>
      <c r="L181" s="190"/>
      <c r="M181" s="190"/>
      <c r="N181" s="138"/>
    </row>
    <row r="182" spans="1:14" x14ac:dyDescent="0.3">
      <c r="A182" s="2" t="s">
        <v>46</v>
      </c>
      <c r="B182" s="3"/>
      <c r="C182" s="70">
        <f t="shared" si="77"/>
        <v>77.599999999999994</v>
      </c>
      <c r="D182" s="15">
        <f t="shared" si="78"/>
        <v>2334.6</v>
      </c>
      <c r="E182" s="25">
        <f t="shared" si="79"/>
        <v>315.10000000000002</v>
      </c>
      <c r="F182" s="28">
        <f t="shared" si="80"/>
        <v>2649.7</v>
      </c>
      <c r="G182" s="28">
        <f t="shared" si="81"/>
        <v>2650</v>
      </c>
      <c r="H182" s="28">
        <f t="shared" si="82"/>
        <v>2650</v>
      </c>
      <c r="I182" s="39">
        <f t="shared" si="73"/>
        <v>0.3000000000001819</v>
      </c>
      <c r="J182" s="32">
        <f t="shared" si="83"/>
        <v>2334.9</v>
      </c>
      <c r="K182" s="81">
        <f t="shared" si="84"/>
        <v>2650</v>
      </c>
      <c r="L182" s="190"/>
      <c r="M182" s="190"/>
      <c r="N182" s="138"/>
    </row>
    <row r="183" spans="1:14" x14ac:dyDescent="0.3">
      <c r="A183" s="2" t="s">
        <v>47</v>
      </c>
      <c r="B183" s="3"/>
      <c r="C183" s="70">
        <f t="shared" si="77"/>
        <v>90.8</v>
      </c>
      <c r="D183" s="15">
        <f t="shared" si="78"/>
        <v>2347.8000000000002</v>
      </c>
      <c r="E183" s="25">
        <f t="shared" si="79"/>
        <v>315.10000000000002</v>
      </c>
      <c r="F183" s="28">
        <f t="shared" si="80"/>
        <v>2662.9</v>
      </c>
      <c r="G183" s="28">
        <f t="shared" si="81"/>
        <v>2663</v>
      </c>
      <c r="H183" s="28">
        <f t="shared" si="82"/>
        <v>2663</v>
      </c>
      <c r="I183" s="39">
        <f t="shared" si="73"/>
        <v>9.9999999999909051E-2</v>
      </c>
      <c r="J183" s="32">
        <f t="shared" si="83"/>
        <v>2347.9</v>
      </c>
      <c r="K183" s="81">
        <f t="shared" si="84"/>
        <v>2663</v>
      </c>
      <c r="L183" s="190"/>
      <c r="M183" s="190"/>
      <c r="N183" s="138"/>
    </row>
    <row r="184" spans="1:14" x14ac:dyDescent="0.3">
      <c r="A184" s="6"/>
      <c r="B184" s="42"/>
      <c r="C184" s="238"/>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2307.3000000000002</v>
      </c>
      <c r="E186" s="25">
        <f t="shared" ref="E186:E206" si="87">$E$11</f>
        <v>315.10000000000002</v>
      </c>
      <c r="F186" s="28">
        <f t="shared" ref="F186:F206" si="88">D186+E186</f>
        <v>2622.4</v>
      </c>
      <c r="G186" s="28">
        <f t="shared" ref="G186:G206" si="89">ROUND(((F186*10)+0.4)/10,0)</f>
        <v>2622</v>
      </c>
      <c r="H186" s="28">
        <f t="shared" ref="H186:H206" si="90">IF(FLOOR(G186,1)&lt;1000,FLOOR(G186,1),FLOOR((G186),1))</f>
        <v>2622</v>
      </c>
      <c r="I186" s="39">
        <f t="shared" si="73"/>
        <v>-0.40000000000009095</v>
      </c>
      <c r="J186" s="32">
        <f t="shared" ref="J186:J206" si="91">I186+D186</f>
        <v>2306.9</v>
      </c>
      <c r="K186" s="81">
        <f t="shared" ref="K186:K206" si="92">H186</f>
        <v>2622</v>
      </c>
      <c r="L186" s="190"/>
      <c r="M186" s="190"/>
      <c r="N186" s="138"/>
    </row>
    <row r="187" spans="1:14" x14ac:dyDescent="0.3">
      <c r="A187" s="46" t="s">
        <v>49</v>
      </c>
      <c r="B187" s="50"/>
      <c r="C187" s="70">
        <f t="shared" si="85"/>
        <v>60.5</v>
      </c>
      <c r="D187" s="50">
        <f t="shared" si="86"/>
        <v>2317.5</v>
      </c>
      <c r="E187" s="25">
        <f t="shared" si="87"/>
        <v>315.10000000000002</v>
      </c>
      <c r="F187" s="32">
        <f t="shared" si="88"/>
        <v>2632.6</v>
      </c>
      <c r="G187" s="32">
        <f t="shared" si="89"/>
        <v>2633</v>
      </c>
      <c r="H187" s="28">
        <f t="shared" si="90"/>
        <v>2633</v>
      </c>
      <c r="I187" s="39">
        <f t="shared" si="73"/>
        <v>0.40000000000009095</v>
      </c>
      <c r="J187" s="32">
        <f t="shared" si="91"/>
        <v>2317.9</v>
      </c>
      <c r="K187" s="81">
        <f t="shared" si="92"/>
        <v>2633</v>
      </c>
      <c r="L187" s="190"/>
      <c r="M187" s="190"/>
      <c r="N187" s="138"/>
    </row>
    <row r="188" spans="1:14" x14ac:dyDescent="0.3">
      <c r="A188" s="2" t="s">
        <v>50</v>
      </c>
      <c r="B188" s="15"/>
      <c r="C188" s="70">
        <f t="shared" si="85"/>
        <v>77.5</v>
      </c>
      <c r="D188" s="15">
        <f t="shared" si="86"/>
        <v>2334.5</v>
      </c>
      <c r="E188" s="25">
        <f t="shared" si="87"/>
        <v>315.10000000000002</v>
      </c>
      <c r="F188" s="28">
        <f t="shared" si="88"/>
        <v>2649.6</v>
      </c>
      <c r="G188" s="28">
        <f t="shared" si="89"/>
        <v>2650</v>
      </c>
      <c r="H188" s="28">
        <f t="shared" si="90"/>
        <v>2650</v>
      </c>
      <c r="I188" s="39">
        <f t="shared" si="73"/>
        <v>0.40000000000009095</v>
      </c>
      <c r="J188" s="32">
        <f t="shared" si="91"/>
        <v>2334.9</v>
      </c>
      <c r="K188" s="81">
        <f t="shared" si="92"/>
        <v>2650</v>
      </c>
      <c r="L188" s="190"/>
      <c r="M188" s="190"/>
      <c r="N188" s="138"/>
    </row>
    <row r="189" spans="1:14" x14ac:dyDescent="0.3">
      <c r="A189" s="2" t="s">
        <v>51</v>
      </c>
      <c r="B189" s="15"/>
      <c r="C189" s="70">
        <f t="shared" si="85"/>
        <v>97.9</v>
      </c>
      <c r="D189" s="15">
        <f t="shared" si="86"/>
        <v>2354.9</v>
      </c>
      <c r="E189" s="25">
        <f t="shared" si="87"/>
        <v>315.10000000000002</v>
      </c>
      <c r="F189" s="28">
        <f t="shared" si="88"/>
        <v>2670</v>
      </c>
      <c r="G189" s="28">
        <f t="shared" si="89"/>
        <v>2670</v>
      </c>
      <c r="H189" s="28">
        <f t="shared" si="90"/>
        <v>2670</v>
      </c>
      <c r="I189" s="39">
        <f t="shared" si="73"/>
        <v>0</v>
      </c>
      <c r="J189" s="32">
        <f t="shared" si="91"/>
        <v>2354.9</v>
      </c>
      <c r="K189" s="81">
        <f t="shared" si="92"/>
        <v>2670</v>
      </c>
      <c r="L189" s="190"/>
      <c r="M189" s="190"/>
      <c r="N189" s="138"/>
    </row>
    <row r="190" spans="1:14" x14ac:dyDescent="0.3">
      <c r="A190" s="7" t="s">
        <v>52</v>
      </c>
      <c r="B190" s="16" t="s">
        <v>53</v>
      </c>
      <c r="C190" s="17">
        <f t="shared" si="85"/>
        <v>91.1</v>
      </c>
      <c r="D190" s="17">
        <f>$B$156+C190</f>
        <v>2348.1</v>
      </c>
      <c r="E190" s="26">
        <f t="shared" si="87"/>
        <v>315.10000000000002</v>
      </c>
      <c r="F190" s="26">
        <f t="shared" si="88"/>
        <v>2663.2</v>
      </c>
      <c r="G190" s="26">
        <f t="shared" si="89"/>
        <v>2663</v>
      </c>
      <c r="H190" s="26">
        <f t="shared" si="90"/>
        <v>2663</v>
      </c>
      <c r="I190" s="41">
        <f t="shared" si="73"/>
        <v>-0.1999999999998181</v>
      </c>
      <c r="J190" s="35">
        <f t="shared" si="91"/>
        <v>2347.9</v>
      </c>
      <c r="K190" s="267">
        <f t="shared" si="92"/>
        <v>2663</v>
      </c>
      <c r="L190" s="190"/>
      <c r="M190" s="190"/>
      <c r="N190" s="138"/>
    </row>
    <row r="191" spans="1:14" x14ac:dyDescent="0.3">
      <c r="A191" s="2" t="s">
        <v>54</v>
      </c>
      <c r="B191" s="15"/>
      <c r="C191" s="18">
        <f t="shared" si="85"/>
        <v>111.8</v>
      </c>
      <c r="D191" s="15">
        <f t="shared" si="86"/>
        <v>2368.8000000000002</v>
      </c>
      <c r="E191" s="25">
        <f t="shared" si="87"/>
        <v>315.10000000000002</v>
      </c>
      <c r="F191" s="28">
        <f t="shared" si="88"/>
        <v>2683.9</v>
      </c>
      <c r="G191" s="28">
        <f t="shared" si="89"/>
        <v>2684</v>
      </c>
      <c r="H191" s="28">
        <f t="shared" si="90"/>
        <v>2684</v>
      </c>
      <c r="I191" s="38">
        <f>H191-F191</f>
        <v>9.9999999999909051E-2</v>
      </c>
      <c r="J191" s="32">
        <f t="shared" si="91"/>
        <v>2368.9</v>
      </c>
      <c r="K191" s="80">
        <f t="shared" si="92"/>
        <v>2684</v>
      </c>
      <c r="L191" s="190"/>
      <c r="M191" s="190"/>
      <c r="N191" s="138"/>
    </row>
    <row r="192" spans="1:14" x14ac:dyDescent="0.3">
      <c r="A192" s="2" t="s">
        <v>55</v>
      </c>
      <c r="B192" s="3"/>
      <c r="C192" s="18">
        <f t="shared" si="85"/>
        <v>136.1</v>
      </c>
      <c r="D192" s="15">
        <f t="shared" si="86"/>
        <v>2393.1</v>
      </c>
      <c r="E192" s="25">
        <f t="shared" si="87"/>
        <v>315.10000000000002</v>
      </c>
      <c r="F192" s="28">
        <f t="shared" si="88"/>
        <v>2708.2</v>
      </c>
      <c r="G192" s="28">
        <f t="shared" si="89"/>
        <v>2708</v>
      </c>
      <c r="H192" s="28">
        <f t="shared" si="90"/>
        <v>2708</v>
      </c>
      <c r="I192" s="38">
        <f t="shared" ref="I192:I206" si="93">H192-F192</f>
        <v>-0.1999999999998181</v>
      </c>
      <c r="J192" s="32">
        <f t="shared" si="91"/>
        <v>2392.9</v>
      </c>
      <c r="K192" s="80">
        <f t="shared" si="92"/>
        <v>2708</v>
      </c>
      <c r="L192" s="190"/>
      <c r="M192" s="190"/>
      <c r="N192" s="138"/>
    </row>
    <row r="193" spans="1:14" x14ac:dyDescent="0.3">
      <c r="A193" s="2" t="s">
        <v>56</v>
      </c>
      <c r="B193" s="3"/>
      <c r="C193" s="18">
        <f t="shared" si="85"/>
        <v>143.69999999999999</v>
      </c>
      <c r="D193" s="15">
        <f t="shared" si="86"/>
        <v>2400.6999999999998</v>
      </c>
      <c r="E193" s="25">
        <f t="shared" si="87"/>
        <v>315.10000000000002</v>
      </c>
      <c r="F193" s="28">
        <f t="shared" si="88"/>
        <v>2715.7999999999997</v>
      </c>
      <c r="G193" s="28">
        <f t="shared" si="89"/>
        <v>2716</v>
      </c>
      <c r="H193" s="28">
        <f t="shared" si="90"/>
        <v>2716</v>
      </c>
      <c r="I193" s="38">
        <f t="shared" si="93"/>
        <v>0.20000000000027285</v>
      </c>
      <c r="J193" s="32">
        <f t="shared" si="91"/>
        <v>2400.9</v>
      </c>
      <c r="K193" s="80">
        <f t="shared" si="92"/>
        <v>2716</v>
      </c>
      <c r="L193" s="190"/>
      <c r="M193" s="190"/>
      <c r="N193" s="138"/>
    </row>
    <row r="194" spans="1:14" x14ac:dyDescent="0.3">
      <c r="A194" s="2" t="s">
        <v>57</v>
      </c>
      <c r="B194" s="3"/>
      <c r="C194" s="18">
        <f t="shared" si="85"/>
        <v>163.5</v>
      </c>
      <c r="D194" s="15">
        <f t="shared" si="86"/>
        <v>2420.5</v>
      </c>
      <c r="E194" s="25">
        <f t="shared" si="87"/>
        <v>315.10000000000002</v>
      </c>
      <c r="F194" s="28">
        <f t="shared" si="88"/>
        <v>2735.6</v>
      </c>
      <c r="G194" s="28">
        <f t="shared" si="89"/>
        <v>2736</v>
      </c>
      <c r="H194" s="28">
        <f t="shared" si="90"/>
        <v>2736</v>
      </c>
      <c r="I194" s="38">
        <f t="shared" si="93"/>
        <v>0.40000000000009095</v>
      </c>
      <c r="J194" s="32">
        <f t="shared" si="91"/>
        <v>2420.9</v>
      </c>
      <c r="K194" s="80">
        <f t="shared" si="92"/>
        <v>2736</v>
      </c>
      <c r="L194" s="190"/>
      <c r="M194" s="190"/>
      <c r="N194" s="138"/>
    </row>
    <row r="195" spans="1:14" x14ac:dyDescent="0.3">
      <c r="A195" s="2" t="s">
        <v>58</v>
      </c>
      <c r="B195" s="3"/>
      <c r="C195" s="18">
        <f t="shared" si="85"/>
        <v>189</v>
      </c>
      <c r="D195" s="15">
        <f t="shared" si="86"/>
        <v>2446</v>
      </c>
      <c r="E195" s="25">
        <f t="shared" si="87"/>
        <v>315.10000000000002</v>
      </c>
      <c r="F195" s="28">
        <f t="shared" si="88"/>
        <v>2761.1</v>
      </c>
      <c r="G195" s="28">
        <f t="shared" si="89"/>
        <v>2761</v>
      </c>
      <c r="H195" s="28">
        <f t="shared" si="90"/>
        <v>2761</v>
      </c>
      <c r="I195" s="38">
        <f t="shared" si="93"/>
        <v>-9.9999999999909051E-2</v>
      </c>
      <c r="J195" s="32">
        <f t="shared" si="91"/>
        <v>2445.9</v>
      </c>
      <c r="K195" s="80">
        <f t="shared" si="92"/>
        <v>2761</v>
      </c>
      <c r="L195" s="190"/>
      <c r="M195" s="190"/>
      <c r="N195" s="138"/>
    </row>
    <row r="196" spans="1:14" x14ac:dyDescent="0.3">
      <c r="A196" s="2" t="s">
        <v>59</v>
      </c>
      <c r="B196" s="3"/>
      <c r="C196" s="18">
        <f t="shared" si="85"/>
        <v>167.4</v>
      </c>
      <c r="D196" s="15">
        <f t="shared" si="86"/>
        <v>2424.4</v>
      </c>
      <c r="E196" s="25">
        <f t="shared" si="87"/>
        <v>315.10000000000002</v>
      </c>
      <c r="F196" s="28">
        <f t="shared" si="88"/>
        <v>2739.5</v>
      </c>
      <c r="G196" s="28">
        <f t="shared" si="89"/>
        <v>2740</v>
      </c>
      <c r="H196" s="28">
        <f t="shared" si="90"/>
        <v>2740</v>
      </c>
      <c r="I196" s="38">
        <f t="shared" si="93"/>
        <v>0.5</v>
      </c>
      <c r="J196" s="32">
        <f t="shared" si="91"/>
        <v>2424.9</v>
      </c>
      <c r="K196" s="80">
        <f t="shared" si="92"/>
        <v>2740</v>
      </c>
      <c r="L196" s="190"/>
      <c r="M196" s="190"/>
      <c r="N196" s="138"/>
    </row>
    <row r="197" spans="1:14" x14ac:dyDescent="0.3">
      <c r="A197" s="2" t="s">
        <v>60</v>
      </c>
      <c r="B197" s="3"/>
      <c r="C197" s="18">
        <f t="shared" si="85"/>
        <v>168.5</v>
      </c>
      <c r="D197" s="15">
        <f t="shared" si="86"/>
        <v>2425.5</v>
      </c>
      <c r="E197" s="25">
        <f t="shared" si="87"/>
        <v>315.10000000000002</v>
      </c>
      <c r="F197" s="28">
        <f t="shared" si="88"/>
        <v>2740.6</v>
      </c>
      <c r="G197" s="28">
        <f t="shared" si="89"/>
        <v>2741</v>
      </c>
      <c r="H197" s="28">
        <f t="shared" si="90"/>
        <v>2741</v>
      </c>
      <c r="I197" s="38">
        <f t="shared" si="93"/>
        <v>0.40000000000009095</v>
      </c>
      <c r="J197" s="32">
        <f t="shared" si="91"/>
        <v>2425.9</v>
      </c>
      <c r="K197" s="80">
        <f t="shared" si="92"/>
        <v>2741</v>
      </c>
      <c r="L197" s="190"/>
      <c r="M197" s="190"/>
      <c r="N197" s="138"/>
    </row>
    <row r="198" spans="1:14" x14ac:dyDescent="0.3">
      <c r="A198" s="2" t="s">
        <v>61</v>
      </c>
      <c r="B198" s="3"/>
      <c r="C198" s="18">
        <f t="shared" si="85"/>
        <v>188.3</v>
      </c>
      <c r="D198" s="15">
        <f t="shared" si="86"/>
        <v>2445.3000000000002</v>
      </c>
      <c r="E198" s="25">
        <f t="shared" si="87"/>
        <v>315.10000000000002</v>
      </c>
      <c r="F198" s="28">
        <f t="shared" si="88"/>
        <v>2760.4</v>
      </c>
      <c r="G198" s="28">
        <f t="shared" si="89"/>
        <v>2760</v>
      </c>
      <c r="H198" s="28">
        <f t="shared" si="90"/>
        <v>2760</v>
      </c>
      <c r="I198" s="38">
        <f t="shared" si="93"/>
        <v>-0.40000000000009095</v>
      </c>
      <c r="J198" s="32">
        <f t="shared" si="91"/>
        <v>2444.9</v>
      </c>
      <c r="K198" s="80">
        <f t="shared" si="92"/>
        <v>2760</v>
      </c>
      <c r="L198" s="190"/>
      <c r="M198" s="190"/>
      <c r="N198" s="138"/>
    </row>
    <row r="199" spans="1:14" x14ac:dyDescent="0.3">
      <c r="A199" s="5" t="s">
        <v>71</v>
      </c>
      <c r="B199" s="3"/>
      <c r="C199" s="18">
        <f t="shared" si="85"/>
        <v>77.5</v>
      </c>
      <c r="D199" s="15">
        <f t="shared" si="86"/>
        <v>2334.5</v>
      </c>
      <c r="E199" s="25">
        <f t="shared" si="87"/>
        <v>315.10000000000002</v>
      </c>
      <c r="F199" s="28">
        <f t="shared" si="88"/>
        <v>2649.6</v>
      </c>
      <c r="G199" s="28">
        <f t="shared" si="89"/>
        <v>2650</v>
      </c>
      <c r="H199" s="28">
        <f t="shared" si="90"/>
        <v>2650</v>
      </c>
      <c r="I199" s="38">
        <f t="shared" si="93"/>
        <v>0.40000000000009095</v>
      </c>
      <c r="J199" s="32">
        <f t="shared" si="91"/>
        <v>2334.9</v>
      </c>
      <c r="K199" s="80">
        <f t="shared" si="92"/>
        <v>2650</v>
      </c>
      <c r="L199" s="190"/>
      <c r="M199" s="190"/>
      <c r="N199" s="138"/>
    </row>
    <row r="200" spans="1:14" x14ac:dyDescent="0.3">
      <c r="A200" s="5" t="s">
        <v>72</v>
      </c>
      <c r="B200" s="3"/>
      <c r="C200" s="18">
        <f t="shared" si="85"/>
        <v>97.9</v>
      </c>
      <c r="D200" s="15">
        <f t="shared" si="86"/>
        <v>2354.9</v>
      </c>
      <c r="E200" s="25">
        <f t="shared" si="87"/>
        <v>315.10000000000002</v>
      </c>
      <c r="F200" s="28">
        <f t="shared" si="88"/>
        <v>2670</v>
      </c>
      <c r="G200" s="28">
        <f t="shared" si="89"/>
        <v>2670</v>
      </c>
      <c r="H200" s="28">
        <f t="shared" si="90"/>
        <v>2670</v>
      </c>
      <c r="I200" s="38">
        <f t="shared" si="93"/>
        <v>0</v>
      </c>
      <c r="J200" s="32">
        <f t="shared" si="91"/>
        <v>2354.9</v>
      </c>
      <c r="K200" s="80">
        <f t="shared" si="92"/>
        <v>2670</v>
      </c>
      <c r="L200" s="190"/>
      <c r="M200" s="190"/>
      <c r="N200" s="138"/>
    </row>
    <row r="201" spans="1:14" x14ac:dyDescent="0.3">
      <c r="A201" s="5" t="s">
        <v>73</v>
      </c>
      <c r="B201" s="3"/>
      <c r="C201" s="18">
        <f t="shared" si="85"/>
        <v>111.8</v>
      </c>
      <c r="D201" s="15">
        <f t="shared" si="86"/>
        <v>2368.8000000000002</v>
      </c>
      <c r="E201" s="25">
        <f t="shared" si="87"/>
        <v>315.10000000000002</v>
      </c>
      <c r="F201" s="28">
        <f t="shared" si="88"/>
        <v>2683.9</v>
      </c>
      <c r="G201" s="28">
        <f t="shared" si="89"/>
        <v>2684</v>
      </c>
      <c r="H201" s="28">
        <f t="shared" si="90"/>
        <v>2684</v>
      </c>
      <c r="I201" s="38">
        <f t="shared" si="93"/>
        <v>9.9999999999909051E-2</v>
      </c>
      <c r="J201" s="32">
        <f t="shared" si="91"/>
        <v>2368.9</v>
      </c>
      <c r="K201" s="80">
        <f t="shared" si="92"/>
        <v>2684</v>
      </c>
      <c r="L201" s="190"/>
      <c r="M201" s="190"/>
      <c r="N201" s="138"/>
    </row>
    <row r="202" spans="1:14" x14ac:dyDescent="0.3">
      <c r="A202" s="5" t="s">
        <v>74</v>
      </c>
      <c r="B202" s="3"/>
      <c r="C202" s="18">
        <f t="shared" si="85"/>
        <v>136.1</v>
      </c>
      <c r="D202" s="15">
        <f t="shared" si="86"/>
        <v>2393.1</v>
      </c>
      <c r="E202" s="25">
        <f t="shared" si="87"/>
        <v>315.10000000000002</v>
      </c>
      <c r="F202" s="28">
        <f t="shared" si="88"/>
        <v>2708.2</v>
      </c>
      <c r="G202" s="28">
        <f t="shared" si="89"/>
        <v>2708</v>
      </c>
      <c r="H202" s="28">
        <f t="shared" si="90"/>
        <v>2708</v>
      </c>
      <c r="I202" s="38">
        <f t="shared" si="93"/>
        <v>-0.1999999999998181</v>
      </c>
      <c r="J202" s="32">
        <f t="shared" si="91"/>
        <v>2392.9</v>
      </c>
      <c r="K202" s="80">
        <f t="shared" si="92"/>
        <v>2708</v>
      </c>
      <c r="L202" s="190"/>
      <c r="M202" s="190"/>
      <c r="N202" s="138"/>
    </row>
    <row r="203" spans="1:14" x14ac:dyDescent="0.3">
      <c r="A203" s="5" t="s">
        <v>75</v>
      </c>
      <c r="B203" s="3"/>
      <c r="C203" s="18">
        <f t="shared" si="85"/>
        <v>143.69999999999999</v>
      </c>
      <c r="D203" s="15">
        <f t="shared" si="86"/>
        <v>2400.6999999999998</v>
      </c>
      <c r="E203" s="25">
        <f t="shared" si="87"/>
        <v>315.10000000000002</v>
      </c>
      <c r="F203" s="28">
        <f t="shared" si="88"/>
        <v>2715.7999999999997</v>
      </c>
      <c r="G203" s="28">
        <f t="shared" si="89"/>
        <v>2716</v>
      </c>
      <c r="H203" s="28">
        <f t="shared" si="90"/>
        <v>2716</v>
      </c>
      <c r="I203" s="38">
        <f t="shared" si="93"/>
        <v>0.20000000000027285</v>
      </c>
      <c r="J203" s="32">
        <f t="shared" si="91"/>
        <v>2400.9</v>
      </c>
      <c r="K203" s="80">
        <f t="shared" si="92"/>
        <v>2716</v>
      </c>
      <c r="L203" s="190"/>
      <c r="M203" s="190"/>
      <c r="N203" s="138"/>
    </row>
    <row r="204" spans="1:14" x14ac:dyDescent="0.3">
      <c r="A204" s="5" t="s">
        <v>76</v>
      </c>
      <c r="B204" s="3"/>
      <c r="C204" s="18">
        <f t="shared" si="85"/>
        <v>163.5</v>
      </c>
      <c r="D204" s="15">
        <f t="shared" si="86"/>
        <v>2420.5</v>
      </c>
      <c r="E204" s="25">
        <f t="shared" si="87"/>
        <v>315.10000000000002</v>
      </c>
      <c r="F204" s="28">
        <f t="shared" si="88"/>
        <v>2735.6</v>
      </c>
      <c r="G204" s="28">
        <f t="shared" si="89"/>
        <v>2736</v>
      </c>
      <c r="H204" s="28">
        <f t="shared" si="90"/>
        <v>2736</v>
      </c>
      <c r="I204" s="38">
        <f t="shared" si="93"/>
        <v>0.40000000000009095</v>
      </c>
      <c r="J204" s="32">
        <f t="shared" si="91"/>
        <v>2420.9</v>
      </c>
      <c r="K204" s="80">
        <f t="shared" si="92"/>
        <v>2736</v>
      </c>
      <c r="L204" s="190"/>
      <c r="M204" s="190"/>
      <c r="N204" s="138"/>
    </row>
    <row r="205" spans="1:14" x14ac:dyDescent="0.3">
      <c r="A205" s="5" t="s">
        <v>77</v>
      </c>
      <c r="B205" s="3"/>
      <c r="C205" s="18">
        <f t="shared" si="85"/>
        <v>189</v>
      </c>
      <c r="D205" s="15">
        <f t="shared" si="86"/>
        <v>2446</v>
      </c>
      <c r="E205" s="25">
        <f t="shared" si="87"/>
        <v>315.10000000000002</v>
      </c>
      <c r="F205" s="28">
        <f t="shared" si="88"/>
        <v>2761.1</v>
      </c>
      <c r="G205" s="28">
        <f t="shared" si="89"/>
        <v>2761</v>
      </c>
      <c r="H205" s="28">
        <f t="shared" si="90"/>
        <v>2761</v>
      </c>
      <c r="I205" s="38">
        <f t="shared" si="93"/>
        <v>-9.9999999999909051E-2</v>
      </c>
      <c r="J205" s="32">
        <f t="shared" si="91"/>
        <v>2445.9</v>
      </c>
      <c r="K205" s="80">
        <f t="shared" si="92"/>
        <v>2761</v>
      </c>
      <c r="L205" s="190"/>
      <c r="M205" s="190"/>
      <c r="N205" s="138"/>
    </row>
    <row r="206" spans="1:14" x14ac:dyDescent="0.3">
      <c r="A206" s="5" t="s">
        <v>78</v>
      </c>
      <c r="B206" s="3"/>
      <c r="C206" s="18">
        <f t="shared" si="85"/>
        <v>188.3</v>
      </c>
      <c r="D206" s="15">
        <f t="shared" si="86"/>
        <v>2445.3000000000002</v>
      </c>
      <c r="E206" s="25">
        <f t="shared" si="87"/>
        <v>315.10000000000002</v>
      </c>
      <c r="F206" s="28">
        <f t="shared" si="88"/>
        <v>2760.4</v>
      </c>
      <c r="G206" s="28">
        <f t="shared" si="89"/>
        <v>2760</v>
      </c>
      <c r="H206" s="28">
        <f t="shared" si="90"/>
        <v>2760</v>
      </c>
      <c r="I206" s="38">
        <f t="shared" si="93"/>
        <v>-0.40000000000009095</v>
      </c>
      <c r="J206" s="32">
        <f t="shared" si="91"/>
        <v>2444.9</v>
      </c>
      <c r="K206" s="80">
        <f t="shared" si="92"/>
        <v>2760</v>
      </c>
      <c r="L206" s="190"/>
      <c r="M206" s="190"/>
      <c r="N206" s="138"/>
    </row>
    <row r="207" spans="1:14" x14ac:dyDescent="0.3">
      <c r="A207" s="6"/>
      <c r="B207" s="42"/>
      <c r="C207" s="238"/>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2257</v>
      </c>
      <c r="C209" s="18">
        <f t="shared" ref="C209:C215" si="94">C64</f>
        <v>90.1</v>
      </c>
      <c r="D209" s="15">
        <f t="shared" ref="D209:D215" si="95">$B$156+C209</f>
        <v>2347.1</v>
      </c>
      <c r="E209" s="25">
        <f t="shared" ref="E209:E215" si="96">$E$11</f>
        <v>315.10000000000002</v>
      </c>
      <c r="F209" s="28">
        <f t="shared" ref="F209:F215" si="97">D209+E209</f>
        <v>2662.2</v>
      </c>
      <c r="G209" s="28">
        <f t="shared" ref="G209:G215" si="98">ROUND(((F209*10)+0.4)/10,0)</f>
        <v>2662</v>
      </c>
      <c r="H209" s="28">
        <f t="shared" ref="H209:H215" si="99">IF(FLOOR(G209,1)&lt;1000,FLOOR(G209,1),FLOOR((G209),1))</f>
        <v>2662</v>
      </c>
      <c r="I209" s="39">
        <f t="shared" si="73"/>
        <v>-0.1999999999998181</v>
      </c>
      <c r="J209" s="32">
        <f t="shared" ref="J209:J215" si="100">I209+D209</f>
        <v>2346.9</v>
      </c>
      <c r="K209" s="81">
        <f t="shared" ref="K209:K215" si="101">H209</f>
        <v>2662</v>
      </c>
      <c r="L209" s="190"/>
      <c r="M209" s="190"/>
      <c r="N209" s="138"/>
    </row>
    <row r="210" spans="1:14" x14ac:dyDescent="0.3">
      <c r="A210" s="2" t="s">
        <v>63</v>
      </c>
      <c r="B210" s="3"/>
      <c r="C210" s="18">
        <f t="shared" si="94"/>
        <v>117.3</v>
      </c>
      <c r="D210" s="15">
        <f t="shared" si="95"/>
        <v>2374.3000000000002</v>
      </c>
      <c r="E210" s="25">
        <f t="shared" si="96"/>
        <v>315.10000000000002</v>
      </c>
      <c r="F210" s="28">
        <f t="shared" si="97"/>
        <v>2689.4</v>
      </c>
      <c r="G210" s="28">
        <f t="shared" si="98"/>
        <v>2689</v>
      </c>
      <c r="H210" s="28">
        <f t="shared" si="99"/>
        <v>2689</v>
      </c>
      <c r="I210" s="39">
        <f t="shared" si="73"/>
        <v>-0.40000000000009095</v>
      </c>
      <c r="J210" s="32">
        <f t="shared" si="100"/>
        <v>2373.9</v>
      </c>
      <c r="K210" s="81">
        <f t="shared" si="101"/>
        <v>2689</v>
      </c>
      <c r="L210" s="190"/>
      <c r="M210" s="190"/>
      <c r="N210" s="138"/>
    </row>
    <row r="211" spans="1:14" x14ac:dyDescent="0.3">
      <c r="A211" s="2" t="s">
        <v>64</v>
      </c>
      <c r="B211" s="3"/>
      <c r="C211" s="18">
        <f t="shared" si="94"/>
        <v>136.6</v>
      </c>
      <c r="D211" s="15">
        <f t="shared" si="95"/>
        <v>2393.6</v>
      </c>
      <c r="E211" s="25">
        <f t="shared" si="96"/>
        <v>315.10000000000002</v>
      </c>
      <c r="F211" s="28">
        <f t="shared" si="97"/>
        <v>2708.7</v>
      </c>
      <c r="G211" s="28">
        <f t="shared" si="98"/>
        <v>2709</v>
      </c>
      <c r="H211" s="28">
        <f t="shared" si="99"/>
        <v>2709</v>
      </c>
      <c r="I211" s="39">
        <f t="shared" si="73"/>
        <v>0.3000000000001819</v>
      </c>
      <c r="J211" s="32">
        <f t="shared" si="100"/>
        <v>2393.9</v>
      </c>
      <c r="K211" s="81">
        <f t="shared" si="101"/>
        <v>2709</v>
      </c>
      <c r="L211" s="190"/>
      <c r="M211" s="190"/>
      <c r="N211" s="138"/>
    </row>
    <row r="212" spans="1:14" x14ac:dyDescent="0.3">
      <c r="A212" s="2" t="s">
        <v>65</v>
      </c>
      <c r="B212" s="3"/>
      <c r="C212" s="18">
        <f t="shared" si="94"/>
        <v>133.9</v>
      </c>
      <c r="D212" s="15">
        <f t="shared" si="95"/>
        <v>2390.9</v>
      </c>
      <c r="E212" s="25">
        <f t="shared" si="96"/>
        <v>315.10000000000002</v>
      </c>
      <c r="F212" s="28">
        <f t="shared" si="97"/>
        <v>2706</v>
      </c>
      <c r="G212" s="28">
        <f t="shared" si="98"/>
        <v>2706</v>
      </c>
      <c r="H212" s="28">
        <f t="shared" si="99"/>
        <v>2706</v>
      </c>
      <c r="I212" s="39">
        <f t="shared" si="73"/>
        <v>0</v>
      </c>
      <c r="J212" s="32">
        <f t="shared" si="100"/>
        <v>2390.9</v>
      </c>
      <c r="K212" s="81">
        <f t="shared" si="101"/>
        <v>2706</v>
      </c>
      <c r="L212" s="190"/>
      <c r="M212" s="190"/>
      <c r="N212" s="138"/>
    </row>
    <row r="213" spans="1:14" x14ac:dyDescent="0.3">
      <c r="A213" s="2" t="s">
        <v>66</v>
      </c>
      <c r="B213" s="3"/>
      <c r="C213" s="18">
        <f t="shared" si="94"/>
        <v>142.19999999999999</v>
      </c>
      <c r="D213" s="15">
        <f t="shared" si="95"/>
        <v>2399.1999999999998</v>
      </c>
      <c r="E213" s="25">
        <f t="shared" si="96"/>
        <v>315.10000000000002</v>
      </c>
      <c r="F213" s="28">
        <f t="shared" si="97"/>
        <v>2714.2999999999997</v>
      </c>
      <c r="G213" s="28">
        <f t="shared" si="98"/>
        <v>2714</v>
      </c>
      <c r="H213" s="28">
        <f t="shared" si="99"/>
        <v>2714</v>
      </c>
      <c r="I213" s="39">
        <f t="shared" si="73"/>
        <v>-0.29999999999972715</v>
      </c>
      <c r="J213" s="32">
        <f t="shared" si="100"/>
        <v>2398.9</v>
      </c>
      <c r="K213" s="81">
        <f t="shared" si="101"/>
        <v>2714</v>
      </c>
      <c r="L213" s="190"/>
      <c r="M213" s="190"/>
      <c r="N213" s="138"/>
    </row>
    <row r="214" spans="1:14" x14ac:dyDescent="0.3">
      <c r="A214" s="2" t="s">
        <v>67</v>
      </c>
      <c r="B214" s="3"/>
      <c r="C214" s="18">
        <f t="shared" si="94"/>
        <v>141.69999999999999</v>
      </c>
      <c r="D214" s="15">
        <f t="shared" si="95"/>
        <v>2398.6999999999998</v>
      </c>
      <c r="E214" s="25">
        <f t="shared" si="96"/>
        <v>315.10000000000002</v>
      </c>
      <c r="F214" s="28">
        <f t="shared" si="97"/>
        <v>2713.7999999999997</v>
      </c>
      <c r="G214" s="28">
        <f t="shared" si="98"/>
        <v>2714</v>
      </c>
      <c r="H214" s="28">
        <f t="shared" si="99"/>
        <v>2714</v>
      </c>
      <c r="I214" s="39">
        <f t="shared" si="73"/>
        <v>0.20000000000027285</v>
      </c>
      <c r="J214" s="32">
        <f t="shared" si="100"/>
        <v>2398.9</v>
      </c>
      <c r="K214" s="81">
        <f t="shared" si="101"/>
        <v>2714</v>
      </c>
      <c r="L214" s="190"/>
      <c r="M214" s="190"/>
      <c r="N214" s="138"/>
    </row>
    <row r="215" spans="1:14" x14ac:dyDescent="0.3">
      <c r="A215" s="2" t="s">
        <v>68</v>
      </c>
      <c r="B215" s="3"/>
      <c r="C215" s="18">
        <f t="shared" si="94"/>
        <v>159.5</v>
      </c>
      <c r="D215" s="15">
        <f t="shared" si="95"/>
        <v>2416.5</v>
      </c>
      <c r="E215" s="25">
        <f t="shared" si="96"/>
        <v>315.10000000000002</v>
      </c>
      <c r="F215" s="28">
        <f t="shared" si="97"/>
        <v>2731.6</v>
      </c>
      <c r="G215" s="28">
        <f t="shared" si="98"/>
        <v>2732</v>
      </c>
      <c r="H215" s="28">
        <f t="shared" si="99"/>
        <v>2732</v>
      </c>
      <c r="I215" s="39">
        <f t="shared" si="73"/>
        <v>0.40000000000009095</v>
      </c>
      <c r="J215" s="32">
        <f t="shared" si="100"/>
        <v>2416.9</v>
      </c>
      <c r="K215" s="81">
        <f t="shared" si="101"/>
        <v>2732</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2" sqref="B12:F12"/>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1" t="s">
        <v>193</v>
      </c>
      <c r="B1" s="331"/>
      <c r="C1" s="331"/>
      <c r="D1" s="331"/>
      <c r="E1" s="331"/>
      <c r="F1" s="87"/>
    </row>
    <row r="3" spans="1:6" x14ac:dyDescent="0.4">
      <c r="B3" s="89" t="s">
        <v>182</v>
      </c>
      <c r="F3" s="101">
        <v>46147</v>
      </c>
    </row>
    <row r="5" spans="1:6" x14ac:dyDescent="0.4">
      <c r="A5" s="332" t="s">
        <v>101</v>
      </c>
      <c r="B5" s="332"/>
      <c r="C5" s="332"/>
      <c r="D5" s="332"/>
      <c r="E5" s="332"/>
      <c r="F5" s="332"/>
    </row>
    <row r="6" spans="1:6" x14ac:dyDescent="0.4">
      <c r="A6" s="332" t="s">
        <v>102</v>
      </c>
      <c r="B6" s="332"/>
      <c r="C6" s="332"/>
      <c r="D6" s="332"/>
      <c r="E6" s="332"/>
      <c r="F6" s="332"/>
    </row>
    <row r="7" spans="1:6" x14ac:dyDescent="0.4">
      <c r="A7" s="219"/>
      <c r="B7" s="219"/>
      <c r="C7" s="219"/>
      <c r="D7" s="219"/>
      <c r="E7" s="219"/>
      <c r="F7" s="219"/>
    </row>
    <row r="8" spans="1:6" ht="27.5" customHeight="1" x14ac:dyDescent="0.4">
      <c r="A8" s="222"/>
      <c r="B8" s="367" t="s">
        <v>196</v>
      </c>
      <c r="C8" s="367"/>
      <c r="D8" s="367"/>
      <c r="E8" s="367"/>
      <c r="F8" s="367"/>
    </row>
    <row r="9" spans="1:6" ht="27.5" customHeight="1" x14ac:dyDescent="0.4">
      <c r="A9" s="222"/>
      <c r="B9" s="367"/>
      <c r="C9" s="367"/>
      <c r="D9" s="367"/>
      <c r="E9" s="367"/>
      <c r="F9" s="367"/>
    </row>
    <row r="10" spans="1:6" ht="27.5" customHeight="1" x14ac:dyDescent="0.4">
      <c r="A10" s="222"/>
      <c r="B10" s="367"/>
      <c r="C10" s="367"/>
      <c r="D10" s="367"/>
      <c r="E10" s="367"/>
      <c r="F10" s="367"/>
    </row>
    <row r="11" spans="1:6" x14ac:dyDescent="0.4">
      <c r="A11" s="334"/>
      <c r="B11" s="335"/>
      <c r="C11" s="335"/>
      <c r="D11" s="335"/>
      <c r="E11" s="334"/>
      <c r="F11" s="335"/>
    </row>
    <row r="12" spans="1:6" x14ac:dyDescent="0.4">
      <c r="B12" s="336" t="s">
        <v>169</v>
      </c>
      <c r="C12" s="336"/>
      <c r="D12" s="336"/>
      <c r="E12" s="336"/>
      <c r="F12" s="336"/>
    </row>
    <row r="13" spans="1:6" x14ac:dyDescent="0.4">
      <c r="A13" s="105"/>
      <c r="B13" s="104"/>
      <c r="C13" s="104"/>
      <c r="D13" s="104"/>
      <c r="E13" s="104"/>
      <c r="F13" s="104"/>
    </row>
    <row r="14" spans="1:6" ht="50" customHeight="1" x14ac:dyDescent="0.4">
      <c r="A14" s="221">
        <v>1</v>
      </c>
      <c r="B14" s="338" t="s">
        <v>200</v>
      </c>
      <c r="C14" s="338"/>
      <c r="D14" s="338"/>
      <c r="E14" s="338"/>
      <c r="F14" s="338"/>
    </row>
    <row r="15" spans="1:6" x14ac:dyDescent="0.4">
      <c r="A15" s="105"/>
      <c r="B15" s="104"/>
      <c r="C15" s="104"/>
      <c r="D15" s="104"/>
      <c r="E15" s="104"/>
      <c r="F15" s="104"/>
    </row>
    <row r="16" spans="1:6" x14ac:dyDescent="0.4">
      <c r="A16" s="221">
        <v>2</v>
      </c>
      <c r="B16" s="338" t="s">
        <v>186</v>
      </c>
      <c r="C16" s="338"/>
      <c r="D16" s="338"/>
      <c r="E16" s="338"/>
      <c r="F16" s="338"/>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3787</v>
      </c>
      <c r="F21" s="96"/>
    </row>
    <row r="22" spans="1:6" x14ac:dyDescent="0.4">
      <c r="B22" s="91" t="s">
        <v>109</v>
      </c>
      <c r="C22" s="95">
        <f>LPG!H11</f>
        <v>3799</v>
      </c>
      <c r="F22" s="96"/>
    </row>
    <row r="23" spans="1:6" x14ac:dyDescent="0.4">
      <c r="B23" s="91" t="s">
        <v>110</v>
      </c>
      <c r="C23" s="95">
        <f>LPG!H12</f>
        <v>3812</v>
      </c>
      <c r="F23" s="96"/>
    </row>
    <row r="24" spans="1:6" x14ac:dyDescent="0.4">
      <c r="B24" s="91" t="s">
        <v>111</v>
      </c>
      <c r="C24" s="95">
        <f>LPG!H13</f>
        <v>3835</v>
      </c>
      <c r="F24" s="96"/>
    </row>
    <row r="25" spans="1:6" x14ac:dyDescent="0.4">
      <c r="B25" s="91" t="s">
        <v>112</v>
      </c>
      <c r="C25" s="95">
        <f>LPG!H14</f>
        <v>3866</v>
      </c>
      <c r="F25" s="96"/>
    </row>
    <row r="26" spans="1:6" x14ac:dyDescent="0.4">
      <c r="B26" s="91" t="s">
        <v>113</v>
      </c>
      <c r="C26" s="95">
        <f>LPG!H15</f>
        <v>3908</v>
      </c>
      <c r="F26" s="96"/>
    </row>
    <row r="27" spans="1:6" x14ac:dyDescent="0.4">
      <c r="B27" s="91" t="s">
        <v>114</v>
      </c>
      <c r="C27" s="95">
        <f>LPG!H16</f>
        <v>3943</v>
      </c>
      <c r="F27" s="96"/>
    </row>
    <row r="28" spans="1:6" x14ac:dyDescent="0.4">
      <c r="B28" s="91" t="s">
        <v>115</v>
      </c>
      <c r="C28" s="95">
        <f>LPG!H17</f>
        <v>4016</v>
      </c>
      <c r="F28" s="96"/>
    </row>
    <row r="29" spans="1:6" x14ac:dyDescent="0.4">
      <c r="B29" s="91" t="s">
        <v>116</v>
      </c>
      <c r="C29" s="95">
        <f>LPG!H18</f>
        <v>4083</v>
      </c>
      <c r="F29" s="96"/>
    </row>
    <row r="30" spans="1:6" x14ac:dyDescent="0.4">
      <c r="B30" s="91" t="s">
        <v>117</v>
      </c>
      <c r="C30" s="95">
        <f>LPG!H19</f>
        <v>4143</v>
      </c>
      <c r="F30" s="96"/>
    </row>
    <row r="31" spans="1:6" x14ac:dyDescent="0.4">
      <c r="B31" s="91" t="s">
        <v>118</v>
      </c>
      <c r="C31" s="95">
        <f>LPG!H20</f>
        <v>4203</v>
      </c>
      <c r="F31" s="96"/>
    </row>
    <row r="32" spans="1:6" x14ac:dyDescent="0.4">
      <c r="B32" s="91" t="s">
        <v>119</v>
      </c>
      <c r="C32" s="95">
        <f>LPG!H21</f>
        <v>4427</v>
      </c>
      <c r="F32" s="96"/>
    </row>
    <row r="33" spans="1:6" x14ac:dyDescent="0.4">
      <c r="B33" s="91" t="s">
        <v>120</v>
      </c>
      <c r="C33" s="95">
        <f>LPG!H22</f>
        <v>4169</v>
      </c>
      <c r="F33" s="96"/>
    </row>
    <row r="34" spans="1:6" x14ac:dyDescent="0.4">
      <c r="B34" s="91" t="s">
        <v>121</v>
      </c>
      <c r="C34" s="95">
        <f>LPG!H23</f>
        <v>4274</v>
      </c>
      <c r="F34" s="96"/>
    </row>
    <row r="35" spans="1:6" x14ac:dyDescent="0.4">
      <c r="B35" s="91" t="s">
        <v>122</v>
      </c>
      <c r="C35" s="95">
        <f>LPG!H24</f>
        <v>4259</v>
      </c>
      <c r="F35" s="96"/>
    </row>
    <row r="36" spans="1:6" x14ac:dyDescent="0.4">
      <c r="B36" s="91" t="s">
        <v>123</v>
      </c>
      <c r="C36" s="95">
        <f>LPG!H25</f>
        <v>3943</v>
      </c>
      <c r="F36" s="96"/>
    </row>
    <row r="37" spans="1:6" x14ac:dyDescent="0.4">
      <c r="B37" s="91" t="s">
        <v>70</v>
      </c>
      <c r="C37" s="95">
        <f>LPG!H26</f>
        <v>4259</v>
      </c>
      <c r="F37" s="96"/>
    </row>
    <row r="38" spans="1:6" x14ac:dyDescent="0.4">
      <c r="B38" s="91" t="s">
        <v>124</v>
      </c>
      <c r="C38" s="95">
        <f>LPG!H29</f>
        <v>3839</v>
      </c>
      <c r="F38" s="96"/>
    </row>
    <row r="39" spans="1:6" x14ac:dyDescent="0.4">
      <c r="B39" s="91" t="s">
        <v>125</v>
      </c>
      <c r="C39" s="95">
        <f>LPG!H30</f>
        <v>3878</v>
      </c>
      <c r="F39" s="96"/>
    </row>
    <row r="40" spans="1:6" x14ac:dyDescent="0.4">
      <c r="B40" s="91" t="s">
        <v>126</v>
      </c>
      <c r="C40" s="95">
        <f>LPG!H31</f>
        <v>3861</v>
      </c>
      <c r="F40" s="96"/>
    </row>
    <row r="41" spans="1:6" x14ac:dyDescent="0.4">
      <c r="B41" s="91" t="s">
        <v>127</v>
      </c>
      <c r="C41" s="95">
        <f>LPG!H32</f>
        <v>3883</v>
      </c>
      <c r="F41" s="96"/>
    </row>
    <row r="42" spans="1:6" x14ac:dyDescent="0.4">
      <c r="B42" s="91" t="s">
        <v>128</v>
      </c>
      <c r="C42" s="95">
        <f>LPG!H33</f>
        <v>3936</v>
      </c>
      <c r="F42" s="96"/>
    </row>
    <row r="43" spans="1:6" x14ac:dyDescent="0.4">
      <c r="B43" s="91" t="s">
        <v>129</v>
      </c>
      <c r="C43" s="95">
        <f>LPG!H34</f>
        <v>3921</v>
      </c>
      <c r="F43" s="96"/>
    </row>
    <row r="44" spans="1:6" x14ac:dyDescent="0.4">
      <c r="A44" s="99"/>
      <c r="B44" s="91" t="s">
        <v>130</v>
      </c>
      <c r="C44" s="95">
        <f>LPG!H35</f>
        <v>3962</v>
      </c>
      <c r="F44" s="96"/>
    </row>
    <row r="45" spans="1:6" x14ac:dyDescent="0.4">
      <c r="B45" s="91" t="s">
        <v>131</v>
      </c>
      <c r="C45" s="95">
        <f>LPG!H36</f>
        <v>3985</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4008</v>
      </c>
      <c r="F51" s="96"/>
    </row>
    <row r="52" spans="1:6" x14ac:dyDescent="0.4">
      <c r="B52" s="91" t="s">
        <v>133</v>
      </c>
      <c r="C52" s="97">
        <f>LPG!H40</f>
        <v>3909</v>
      </c>
      <c r="F52" s="96"/>
    </row>
    <row r="53" spans="1:6" x14ac:dyDescent="0.4">
      <c r="B53" s="91" t="s">
        <v>134</v>
      </c>
      <c r="C53" s="97">
        <f>LPG!H41</f>
        <v>3928</v>
      </c>
      <c r="F53" s="96"/>
    </row>
    <row r="54" spans="1:6" x14ac:dyDescent="0.4">
      <c r="A54" s="90"/>
      <c r="B54" s="91" t="s">
        <v>135</v>
      </c>
      <c r="C54" s="97">
        <f>LPG!H42</f>
        <v>3979</v>
      </c>
      <c r="F54" s="96"/>
    </row>
    <row r="55" spans="1:6" x14ac:dyDescent="0.4">
      <c r="A55" s="90"/>
      <c r="B55" s="91" t="s">
        <v>136</v>
      </c>
      <c r="C55" s="97">
        <f>LPG!H43</f>
        <v>4041</v>
      </c>
      <c r="F55" s="96"/>
    </row>
    <row r="56" spans="1:6" x14ac:dyDescent="0.4">
      <c r="B56" s="91" t="s">
        <v>137</v>
      </c>
      <c r="C56" s="97">
        <f>LPG!H44</f>
        <v>4112</v>
      </c>
      <c r="F56" s="96"/>
    </row>
    <row r="57" spans="1:6" x14ac:dyDescent="0.4">
      <c r="B57" s="91" t="s">
        <v>138</v>
      </c>
      <c r="C57" s="97">
        <f>LPG!H45</f>
        <v>4141</v>
      </c>
      <c r="F57" s="96"/>
    </row>
    <row r="58" spans="1:6" x14ac:dyDescent="0.4">
      <c r="B58" s="91" t="s">
        <v>139</v>
      </c>
      <c r="C58" s="97">
        <f>LPG!H46</f>
        <v>4182</v>
      </c>
      <c r="F58" s="96"/>
    </row>
    <row r="59" spans="1:6" x14ac:dyDescent="0.4">
      <c r="B59" s="91" t="s">
        <v>140</v>
      </c>
      <c r="C59" s="97">
        <f>LPG!H47</f>
        <v>4261</v>
      </c>
      <c r="F59" s="96"/>
    </row>
    <row r="60" spans="1:6" x14ac:dyDescent="0.4">
      <c r="B60" s="91" t="s">
        <v>141</v>
      </c>
      <c r="C60" s="97">
        <f>LPG!H48</f>
        <v>4293</v>
      </c>
      <c r="F60" s="96"/>
    </row>
    <row r="61" spans="1:6" x14ac:dyDescent="0.4">
      <c r="B61" s="91" t="s">
        <v>142</v>
      </c>
      <c r="C61" s="97">
        <f>LPG!H49</f>
        <v>4339</v>
      </c>
      <c r="F61" s="96"/>
    </row>
    <row r="62" spans="1:6" x14ac:dyDescent="0.4">
      <c r="B62" s="91" t="s">
        <v>143</v>
      </c>
      <c r="C62" s="97">
        <f>LPG!H50</f>
        <v>4306</v>
      </c>
      <c r="F62" s="96"/>
    </row>
    <row r="63" spans="1:6" x14ac:dyDescent="0.4">
      <c r="B63" s="91" t="s">
        <v>144</v>
      </c>
      <c r="C63" s="97">
        <f>LPG!H51</f>
        <v>4281</v>
      </c>
      <c r="F63" s="96"/>
    </row>
    <row r="64" spans="1:6" x14ac:dyDescent="0.4">
      <c r="B64" s="91" t="s">
        <v>145</v>
      </c>
      <c r="C64" s="97">
        <f>LPG!H52</f>
        <v>4382</v>
      </c>
      <c r="F64" s="96"/>
    </row>
    <row r="65" spans="2:6" x14ac:dyDescent="0.4">
      <c r="B65" s="91" t="s">
        <v>146</v>
      </c>
      <c r="C65" s="97">
        <f>LPG!H53</f>
        <v>3979</v>
      </c>
      <c r="F65" s="96"/>
    </row>
    <row r="66" spans="2:6" x14ac:dyDescent="0.4">
      <c r="B66" s="91" t="s">
        <v>147</v>
      </c>
      <c r="C66" s="97">
        <f>LPG!H54</f>
        <v>4041</v>
      </c>
      <c r="F66" s="96"/>
    </row>
    <row r="67" spans="2:6" x14ac:dyDescent="0.4">
      <c r="B67" s="91" t="s">
        <v>148</v>
      </c>
      <c r="C67" s="97">
        <f>LPG!H55</f>
        <v>4141</v>
      </c>
      <c r="F67" s="96"/>
    </row>
    <row r="68" spans="2:6" x14ac:dyDescent="0.4">
      <c r="B68" s="91" t="s">
        <v>149</v>
      </c>
      <c r="C68" s="97">
        <f>LPG!H56</f>
        <v>4182</v>
      </c>
      <c r="F68" s="96"/>
    </row>
    <row r="69" spans="2:6" x14ac:dyDescent="0.4">
      <c r="B69" s="91" t="s">
        <v>75</v>
      </c>
      <c r="C69" s="97">
        <f>LPG!H57</f>
        <v>4261</v>
      </c>
      <c r="F69" s="96"/>
    </row>
    <row r="70" spans="2:6" x14ac:dyDescent="0.4">
      <c r="B70" s="91" t="s">
        <v>150</v>
      </c>
      <c r="C70" s="97">
        <f>LPG!H58</f>
        <v>4293</v>
      </c>
      <c r="F70" s="96"/>
    </row>
    <row r="71" spans="2:6" x14ac:dyDescent="0.4">
      <c r="B71" s="91" t="s">
        <v>151</v>
      </c>
      <c r="C71" s="97">
        <f>LPG!H59</f>
        <v>4339</v>
      </c>
      <c r="F71" s="96"/>
    </row>
    <row r="72" spans="2:6" x14ac:dyDescent="0.4">
      <c r="B72" s="91" t="s">
        <v>152</v>
      </c>
      <c r="C72" s="97">
        <f>LPG!H60</f>
        <v>4382</v>
      </c>
      <c r="F72" s="96"/>
    </row>
    <row r="73" spans="2:6" x14ac:dyDescent="0.4">
      <c r="B73" s="91" t="s">
        <v>153</v>
      </c>
      <c r="C73" s="97">
        <f>LPG!H63</f>
        <v>4022</v>
      </c>
      <c r="F73" s="96"/>
    </row>
    <row r="74" spans="2:6" x14ac:dyDescent="0.4">
      <c r="B74" s="91" t="s">
        <v>154</v>
      </c>
      <c r="C74" s="97">
        <f>LPG!H64</f>
        <v>4094</v>
      </c>
      <c r="F74" s="96"/>
    </row>
    <row r="75" spans="2:6" x14ac:dyDescent="0.4">
      <c r="B75" s="91" t="s">
        <v>155</v>
      </c>
      <c r="C75" s="97">
        <f>LPG!H65</f>
        <v>4147</v>
      </c>
      <c r="F75" s="96"/>
    </row>
    <row r="76" spans="2:6" x14ac:dyDescent="0.4">
      <c r="B76" s="91" t="s">
        <v>156</v>
      </c>
      <c r="C76" s="97">
        <f>LPG!H66</f>
        <v>4139</v>
      </c>
      <c r="F76" s="96"/>
    </row>
    <row r="77" spans="2:6" x14ac:dyDescent="0.4">
      <c r="B77" s="91" t="s">
        <v>157</v>
      </c>
      <c r="C77" s="97">
        <f>LPG!H67</f>
        <v>4162</v>
      </c>
      <c r="F77" s="96"/>
    </row>
    <row r="78" spans="2:6" x14ac:dyDescent="0.4">
      <c r="B78" s="91" t="s">
        <v>158</v>
      </c>
      <c r="C78" s="97">
        <f>LPG!H68</f>
        <v>4161</v>
      </c>
      <c r="F78" s="96"/>
    </row>
    <row r="79" spans="2:6" x14ac:dyDescent="0.4">
      <c r="B79" s="92" t="s">
        <v>159</v>
      </c>
      <c r="C79" s="97">
        <f>LPG!H69</f>
        <v>4210</v>
      </c>
      <c r="F79" s="98"/>
    </row>
    <row r="80" spans="2:6" x14ac:dyDescent="0.4">
      <c r="C80" s="99"/>
      <c r="D80" s="99"/>
      <c r="E80" s="98"/>
      <c r="F80" s="98"/>
    </row>
    <row r="81" spans="1:6" x14ac:dyDescent="0.4">
      <c r="A81" s="88">
        <v>3</v>
      </c>
      <c r="B81" s="88" t="s">
        <v>160</v>
      </c>
      <c r="F81" s="96"/>
    </row>
    <row r="82" spans="1:6" ht="33.5" customHeight="1" x14ac:dyDescent="0.4">
      <c r="A82" s="166"/>
      <c r="B82" s="338" t="s">
        <v>197</v>
      </c>
      <c r="C82" s="338"/>
      <c r="D82" s="338"/>
      <c r="E82" s="338"/>
      <c r="F82" s="338"/>
    </row>
    <row r="83" spans="1:6" x14ac:dyDescent="0.4">
      <c r="A83" s="220"/>
    </row>
    <row r="84" spans="1:6" x14ac:dyDescent="0.4">
      <c r="A84" s="220"/>
    </row>
    <row r="85" spans="1:6" x14ac:dyDescent="0.4">
      <c r="A85" s="220"/>
      <c r="B85" s="88"/>
    </row>
    <row r="86" spans="1:6" x14ac:dyDescent="0.4">
      <c r="A86" s="220"/>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18" zoomScaleNormal="100" zoomScaleSheetLayoutView="100" workbookViewId="0">
      <selection activeCell="H31" sqref="H31"/>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73" t="s">
        <v>193</v>
      </c>
      <c r="B1" s="373"/>
      <c r="C1" s="373"/>
      <c r="D1" s="373"/>
      <c r="E1" s="373"/>
      <c r="F1" s="373"/>
      <c r="G1" s="103"/>
      <c r="H1" s="103"/>
    </row>
    <row r="3" spans="1:8" x14ac:dyDescent="0.4">
      <c r="B3" s="104" t="s">
        <v>182</v>
      </c>
      <c r="F3" s="101">
        <f>'LPG Regulations'!F3</f>
        <v>46147</v>
      </c>
    </row>
    <row r="5" spans="1:8" x14ac:dyDescent="0.4">
      <c r="A5" s="373" t="s">
        <v>101</v>
      </c>
      <c r="B5" s="373"/>
      <c r="C5" s="373"/>
      <c r="D5" s="373"/>
      <c r="E5" s="373"/>
      <c r="F5" s="373"/>
      <c r="G5" s="103"/>
      <c r="H5" s="103"/>
    </row>
    <row r="6" spans="1:8" x14ac:dyDescent="0.4">
      <c r="A6" s="373" t="s">
        <v>102</v>
      </c>
      <c r="B6" s="373"/>
      <c r="C6" s="373"/>
      <c r="D6" s="373"/>
      <c r="E6" s="373"/>
      <c r="F6" s="373"/>
      <c r="G6" s="103"/>
      <c r="H6" s="103"/>
    </row>
    <row r="7" spans="1:8" x14ac:dyDescent="0.4">
      <c r="A7" s="103"/>
      <c r="B7" s="103"/>
      <c r="C7" s="103"/>
      <c r="D7" s="103"/>
      <c r="E7" s="103"/>
      <c r="F7" s="103"/>
      <c r="G7" s="103"/>
      <c r="H7" s="224"/>
    </row>
    <row r="8" spans="1:8" x14ac:dyDescent="0.4">
      <c r="A8" s="374" t="s">
        <v>187</v>
      </c>
      <c r="B8" s="374"/>
      <c r="C8" s="374"/>
      <c r="D8" s="374"/>
      <c r="E8" s="374"/>
      <c r="F8" s="374"/>
      <c r="G8" s="103"/>
      <c r="H8" s="224"/>
    </row>
    <row r="10" spans="1:8" ht="27.5" customHeight="1" x14ac:dyDescent="0.4">
      <c r="A10" s="223"/>
      <c r="B10" s="333" t="s">
        <v>196</v>
      </c>
      <c r="C10" s="333"/>
      <c r="D10" s="333"/>
      <c r="E10" s="333"/>
      <c r="F10" s="333"/>
    </row>
    <row r="11" spans="1:8" ht="27.5" customHeight="1" x14ac:dyDescent="0.4">
      <c r="A11" s="223"/>
      <c r="B11" s="333"/>
      <c r="C11" s="333"/>
      <c r="D11" s="333"/>
      <c r="E11" s="333"/>
      <c r="F11" s="333"/>
    </row>
    <row r="12" spans="1:8" ht="49.25" customHeight="1" x14ac:dyDescent="0.4">
      <c r="A12" s="223"/>
      <c r="B12" s="333"/>
      <c r="C12" s="333"/>
      <c r="D12" s="333"/>
      <c r="E12" s="333"/>
      <c r="F12" s="333"/>
    </row>
    <row r="14" spans="1:8" x14ac:dyDescent="0.4">
      <c r="A14" s="103"/>
      <c r="B14" s="373" t="s">
        <v>103</v>
      </c>
      <c r="C14" s="373"/>
      <c r="D14" s="373"/>
      <c r="E14" s="373"/>
      <c r="F14" s="373"/>
      <c r="G14" s="225"/>
      <c r="H14" s="225"/>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3" t="s">
        <v>201</v>
      </c>
      <c r="C17" s="333"/>
      <c r="D17" s="333"/>
      <c r="E17" s="333"/>
      <c r="F17" s="333"/>
    </row>
    <row r="18" spans="1:10" x14ac:dyDescent="0.4">
      <c r="B18" s="333"/>
      <c r="C18" s="333"/>
      <c r="D18" s="333"/>
      <c r="E18" s="333"/>
      <c r="F18" s="333"/>
    </row>
    <row r="19" spans="1:10" x14ac:dyDescent="0.4">
      <c r="B19" s="333"/>
      <c r="C19" s="333"/>
      <c r="D19" s="333"/>
      <c r="E19" s="333"/>
      <c r="F19" s="333"/>
    </row>
    <row r="21" spans="1:10" ht="16.649999999999999" customHeight="1" x14ac:dyDescent="0.4">
      <c r="A21" s="104">
        <v>2</v>
      </c>
      <c r="B21" s="338" t="s">
        <v>194</v>
      </c>
      <c r="C21" s="338"/>
      <c r="D21" s="338"/>
      <c r="E21" s="338"/>
      <c r="F21" s="338"/>
    </row>
    <row r="22" spans="1:10" x14ac:dyDescent="0.4">
      <c r="B22" s="338"/>
      <c r="C22" s="338"/>
      <c r="D22" s="338"/>
      <c r="E22" s="338"/>
      <c r="F22" s="338"/>
    </row>
    <row r="23" spans="1:10" x14ac:dyDescent="0.4">
      <c r="B23" s="156"/>
    </row>
    <row r="24" spans="1:10" x14ac:dyDescent="0.4">
      <c r="A24" s="156">
        <v>3</v>
      </c>
      <c r="B24" s="369" t="s">
        <v>188</v>
      </c>
      <c r="C24" s="370"/>
      <c r="D24" s="370"/>
      <c r="E24" s="370"/>
      <c r="F24" s="371"/>
      <c r="G24" s="157"/>
      <c r="H24" s="157"/>
      <c r="I24" s="156"/>
      <c r="J24" s="156"/>
    </row>
    <row r="25" spans="1:10" x14ac:dyDescent="0.4">
      <c r="A25" s="156"/>
      <c r="B25" s="91"/>
      <c r="C25" s="368" t="s">
        <v>104</v>
      </c>
      <c r="D25" s="368"/>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2565</v>
      </c>
      <c r="D27" s="95">
        <f>Petrol!K84</f>
        <v>2576</v>
      </c>
      <c r="E27" s="95">
        <f>C27</f>
        <v>2565</v>
      </c>
      <c r="F27" s="95">
        <f>Petrol!K156</f>
        <v>2576</v>
      </c>
      <c r="I27" s="160"/>
    </row>
    <row r="28" spans="1:10" x14ac:dyDescent="0.4">
      <c r="B28" s="91" t="s">
        <v>109</v>
      </c>
      <c r="C28" s="95">
        <f>Petrol!K12</f>
        <v>2571</v>
      </c>
      <c r="D28" s="95">
        <f>Petrol!K85</f>
        <v>2582</v>
      </c>
      <c r="E28" s="95">
        <f t="shared" ref="E28:E51" si="0">C28</f>
        <v>2571</v>
      </c>
      <c r="F28" s="95">
        <f>Petrol!K157</f>
        <v>2582</v>
      </c>
      <c r="I28" s="160"/>
    </row>
    <row r="29" spans="1:10" x14ac:dyDescent="0.4">
      <c r="B29" s="91" t="s">
        <v>110</v>
      </c>
      <c r="C29" s="95">
        <f>Petrol!K13</f>
        <v>2577</v>
      </c>
      <c r="D29" s="95">
        <f>Petrol!K86</f>
        <v>2588</v>
      </c>
      <c r="E29" s="95">
        <f t="shared" si="0"/>
        <v>2577</v>
      </c>
      <c r="F29" s="95">
        <f>Petrol!K158</f>
        <v>2588</v>
      </c>
      <c r="I29" s="160"/>
    </row>
    <row r="30" spans="1:10" x14ac:dyDescent="0.4">
      <c r="B30" s="91" t="s">
        <v>111</v>
      </c>
      <c r="C30" s="95">
        <f>Petrol!K14</f>
        <v>2585</v>
      </c>
      <c r="D30" s="95">
        <f>Petrol!K87</f>
        <v>2596</v>
      </c>
      <c r="E30" s="95">
        <f t="shared" si="0"/>
        <v>2585</v>
      </c>
      <c r="F30" s="95">
        <f>Petrol!K159</f>
        <v>2596</v>
      </c>
      <c r="I30" s="160"/>
    </row>
    <row r="31" spans="1:10" x14ac:dyDescent="0.4">
      <c r="B31" s="91" t="s">
        <v>112</v>
      </c>
      <c r="C31" s="95">
        <f>Petrol!K15</f>
        <v>2596</v>
      </c>
      <c r="D31" s="95">
        <f>Petrol!K88</f>
        <v>2607</v>
      </c>
      <c r="E31" s="95">
        <f t="shared" si="0"/>
        <v>2596</v>
      </c>
      <c r="F31" s="95">
        <f>Petrol!K160</f>
        <v>2607</v>
      </c>
      <c r="I31" s="160"/>
    </row>
    <row r="32" spans="1:10" x14ac:dyDescent="0.4">
      <c r="B32" s="91" t="s">
        <v>113</v>
      </c>
      <c r="C32" s="95">
        <f>Petrol!K16</f>
        <v>2611</v>
      </c>
      <c r="D32" s="95">
        <f>Petrol!K89</f>
        <v>2622</v>
      </c>
      <c r="E32" s="95">
        <f t="shared" si="0"/>
        <v>2611</v>
      </c>
      <c r="F32" s="95">
        <f>Petrol!K161</f>
        <v>2622</v>
      </c>
      <c r="I32" s="160"/>
    </row>
    <row r="33" spans="2:9" x14ac:dyDescent="0.4">
      <c r="B33" s="91" t="s">
        <v>114</v>
      </c>
      <c r="C33" s="95">
        <f>Petrol!K17</f>
        <v>2625</v>
      </c>
      <c r="D33" s="95">
        <f>Petrol!K90</f>
        <v>2636</v>
      </c>
      <c r="E33" s="95">
        <f t="shared" si="0"/>
        <v>2625</v>
      </c>
      <c r="F33" s="95">
        <f>Petrol!K162</f>
        <v>2636</v>
      </c>
      <c r="I33" s="160"/>
    </row>
    <row r="34" spans="2:9" x14ac:dyDescent="0.4">
      <c r="B34" s="91" t="s">
        <v>115</v>
      </c>
      <c r="C34" s="95">
        <f>Petrol!K18</f>
        <v>2651</v>
      </c>
      <c r="D34" s="95">
        <f>Petrol!K91</f>
        <v>2662</v>
      </c>
      <c r="E34" s="95">
        <f t="shared" si="0"/>
        <v>2651</v>
      </c>
      <c r="F34" s="95">
        <f>Petrol!K163</f>
        <v>2662</v>
      </c>
      <c r="I34" s="160"/>
    </row>
    <row r="35" spans="2:9" x14ac:dyDescent="0.4">
      <c r="B35" s="91" t="s">
        <v>116</v>
      </c>
      <c r="C35" s="95">
        <f>Petrol!K19</f>
        <v>2678</v>
      </c>
      <c r="D35" s="95">
        <f>Petrol!K92</f>
        <v>2689</v>
      </c>
      <c r="E35" s="95">
        <f t="shared" si="0"/>
        <v>2678</v>
      </c>
      <c r="F35" s="95">
        <f>Petrol!K164</f>
        <v>2689</v>
      </c>
      <c r="I35" s="160"/>
    </row>
    <row r="36" spans="2:9" x14ac:dyDescent="0.4">
      <c r="B36" s="91" t="s">
        <v>117</v>
      </c>
      <c r="C36" s="95">
        <f>Petrol!K20</f>
        <v>2686</v>
      </c>
      <c r="D36" s="95">
        <f>Petrol!K93</f>
        <v>2697</v>
      </c>
      <c r="E36" s="95">
        <f t="shared" si="0"/>
        <v>2686</v>
      </c>
      <c r="F36" s="95">
        <f>Petrol!K165</f>
        <v>2697</v>
      </c>
      <c r="I36" s="160"/>
    </row>
    <row r="37" spans="2:9" x14ac:dyDescent="0.4">
      <c r="B37" s="91" t="s">
        <v>118</v>
      </c>
      <c r="C37" s="95">
        <f>Petrol!K21</f>
        <v>2740</v>
      </c>
      <c r="D37" s="95">
        <f>Petrol!K94</f>
        <v>2751</v>
      </c>
      <c r="E37" s="95">
        <f t="shared" si="0"/>
        <v>2740</v>
      </c>
      <c r="F37" s="95">
        <f>Petrol!K166</f>
        <v>2751</v>
      </c>
      <c r="I37" s="160"/>
    </row>
    <row r="38" spans="2:9" x14ac:dyDescent="0.4">
      <c r="B38" s="91" t="s">
        <v>119</v>
      </c>
      <c r="C38" s="95">
        <f>Petrol!K22</f>
        <v>2744</v>
      </c>
      <c r="D38" s="95">
        <f>Petrol!K95</f>
        <v>2755</v>
      </c>
      <c r="E38" s="95">
        <f t="shared" si="0"/>
        <v>2744</v>
      </c>
      <c r="F38" s="95">
        <f>Petrol!K167</f>
        <v>2755</v>
      </c>
      <c r="I38" s="160"/>
    </row>
    <row r="39" spans="2:9" x14ac:dyDescent="0.4">
      <c r="B39" s="91" t="s">
        <v>120</v>
      </c>
      <c r="C39" s="95">
        <f>Petrol!K23</f>
        <v>2698</v>
      </c>
      <c r="D39" s="95">
        <f>Petrol!K96</f>
        <v>2709</v>
      </c>
      <c r="E39" s="95">
        <f t="shared" si="0"/>
        <v>2698</v>
      </c>
      <c r="F39" s="95">
        <f>Petrol!K168</f>
        <v>2709</v>
      </c>
      <c r="I39" s="160"/>
    </row>
    <row r="40" spans="2:9" x14ac:dyDescent="0.4">
      <c r="B40" s="91" t="s">
        <v>121</v>
      </c>
      <c r="C40" s="95">
        <f>Petrol!K24</f>
        <v>2745</v>
      </c>
      <c r="D40" s="95">
        <f>Petrol!K97</f>
        <v>2756</v>
      </c>
      <c r="E40" s="95">
        <f t="shared" si="0"/>
        <v>2745</v>
      </c>
      <c r="F40" s="95">
        <f>Petrol!K169</f>
        <v>2756</v>
      </c>
      <c r="I40" s="160"/>
    </row>
    <row r="41" spans="2:9" x14ac:dyDescent="0.4">
      <c r="B41" s="91" t="s">
        <v>122</v>
      </c>
      <c r="C41" s="95">
        <f>Petrol!K25</f>
        <v>2733</v>
      </c>
      <c r="D41" s="95">
        <f>Petrol!K98</f>
        <v>2744</v>
      </c>
      <c r="E41" s="95">
        <f t="shared" si="0"/>
        <v>2733</v>
      </c>
      <c r="F41" s="95">
        <f>Petrol!K170</f>
        <v>2744</v>
      </c>
      <c r="I41" s="160"/>
    </row>
    <row r="42" spans="2:9" x14ac:dyDescent="0.4">
      <c r="B42" s="91" t="s">
        <v>123</v>
      </c>
      <c r="C42" s="95">
        <f>Petrol!K26</f>
        <v>2625</v>
      </c>
      <c r="D42" s="95">
        <f>Petrol!K99</f>
        <v>2636</v>
      </c>
      <c r="E42" s="95">
        <f t="shared" si="0"/>
        <v>2625</v>
      </c>
      <c r="F42" s="95">
        <f>Petrol!K171</f>
        <v>2636</v>
      </c>
      <c r="I42" s="160"/>
    </row>
    <row r="43" spans="2:9" x14ac:dyDescent="0.4">
      <c r="B43" s="91" t="s">
        <v>70</v>
      </c>
      <c r="C43" s="95">
        <f>Petrol!K27</f>
        <v>2733</v>
      </c>
      <c r="D43" s="95">
        <f>Petrol!K100</f>
        <v>2744</v>
      </c>
      <c r="E43" s="95">
        <f t="shared" si="0"/>
        <v>2733</v>
      </c>
      <c r="F43" s="95">
        <f>Petrol!K172</f>
        <v>2744</v>
      </c>
      <c r="I43" s="160"/>
    </row>
    <row r="44" spans="2:9" x14ac:dyDescent="0.4">
      <c r="B44" s="91" t="s">
        <v>124</v>
      </c>
      <c r="C44" s="95">
        <f>Petrol!K30</f>
        <v>2586</v>
      </c>
      <c r="D44" s="95">
        <f>Petrol!K103</f>
        <v>2597</v>
      </c>
      <c r="E44" s="95">
        <f t="shared" si="0"/>
        <v>2586</v>
      </c>
      <c r="F44" s="95">
        <f>Petrol!K175</f>
        <v>2597</v>
      </c>
      <c r="I44" s="160"/>
    </row>
    <row r="45" spans="2:9" x14ac:dyDescent="0.4">
      <c r="B45" s="91" t="s">
        <v>125</v>
      </c>
      <c r="C45" s="95">
        <f>Petrol!K31</f>
        <v>2600</v>
      </c>
      <c r="D45" s="95">
        <f>Petrol!K104</f>
        <v>2611</v>
      </c>
      <c r="E45" s="95">
        <f t="shared" si="0"/>
        <v>2600</v>
      </c>
      <c r="F45" s="95">
        <f>Petrol!K176</f>
        <v>2611</v>
      </c>
      <c r="I45" s="160"/>
    </row>
    <row r="46" spans="2:9" x14ac:dyDescent="0.4">
      <c r="B46" s="91" t="s">
        <v>126</v>
      </c>
      <c r="C46" s="95">
        <f>Petrol!K32</f>
        <v>2592</v>
      </c>
      <c r="D46" s="95">
        <f>Petrol!K105</f>
        <v>2603</v>
      </c>
      <c r="E46" s="95">
        <f t="shared" si="0"/>
        <v>2592</v>
      </c>
      <c r="F46" s="95">
        <f>Petrol!K177</f>
        <v>2603</v>
      </c>
      <c r="I46" s="160"/>
    </row>
    <row r="47" spans="2:9" x14ac:dyDescent="0.4">
      <c r="B47" s="91" t="s">
        <v>127</v>
      </c>
      <c r="C47" s="95">
        <f>Petrol!K33</f>
        <v>2605</v>
      </c>
      <c r="D47" s="95">
        <f>Petrol!K106</f>
        <v>2616</v>
      </c>
      <c r="E47" s="95">
        <f t="shared" si="0"/>
        <v>2605</v>
      </c>
      <c r="F47" s="95">
        <f>Petrol!K178</f>
        <v>2616</v>
      </c>
      <c r="I47" s="160"/>
    </row>
    <row r="48" spans="2:9" x14ac:dyDescent="0.4">
      <c r="B48" s="91" t="s">
        <v>128</v>
      </c>
      <c r="C48" s="95">
        <f>Petrol!K34</f>
        <v>2621</v>
      </c>
      <c r="D48" s="95">
        <f>Petrol!K107</f>
        <v>2632</v>
      </c>
      <c r="E48" s="95">
        <f t="shared" si="0"/>
        <v>2621</v>
      </c>
      <c r="F48" s="95">
        <f>Petrol!K179</f>
        <v>2632</v>
      </c>
      <c r="I48" s="160"/>
    </row>
    <row r="49" spans="1:10" x14ac:dyDescent="0.4">
      <c r="B49" s="91" t="s">
        <v>129</v>
      </c>
      <c r="C49" s="95">
        <f>Petrol!K35</f>
        <v>2618</v>
      </c>
      <c r="D49" s="95">
        <f>Petrol!K108</f>
        <v>2629</v>
      </c>
      <c r="E49" s="95">
        <f t="shared" si="0"/>
        <v>2618</v>
      </c>
      <c r="F49" s="95">
        <f>Petrol!K180</f>
        <v>2629</v>
      </c>
      <c r="I49" s="160"/>
    </row>
    <row r="50" spans="1:10" x14ac:dyDescent="0.4">
      <c r="A50" s="162"/>
      <c r="B50" s="91" t="s">
        <v>130</v>
      </c>
      <c r="C50" s="95">
        <f>Petrol!K36</f>
        <v>2633</v>
      </c>
      <c r="D50" s="95">
        <f>Petrol!K109</f>
        <v>2644</v>
      </c>
      <c r="E50" s="95">
        <f t="shared" si="0"/>
        <v>2633</v>
      </c>
      <c r="F50" s="95">
        <f>Petrol!K181</f>
        <v>2644</v>
      </c>
      <c r="I50" s="160"/>
    </row>
    <row r="51" spans="1:10" x14ac:dyDescent="0.4">
      <c r="B51" s="91" t="s">
        <v>131</v>
      </c>
      <c r="C51" s="95">
        <f>Petrol!K37</f>
        <v>2639</v>
      </c>
      <c r="D51" s="95">
        <f>Petrol!K110</f>
        <v>2650</v>
      </c>
      <c r="E51" s="95">
        <f t="shared" si="0"/>
        <v>2639</v>
      </c>
      <c r="F51" s="95">
        <f>Petrol!K182</f>
        <v>2650</v>
      </c>
      <c r="I51" s="160"/>
    </row>
    <row r="52" spans="1:10" x14ac:dyDescent="0.4">
      <c r="B52" s="89"/>
      <c r="C52" s="89"/>
      <c r="D52" s="89"/>
      <c r="E52" s="89"/>
      <c r="F52" s="89"/>
    </row>
    <row r="53" spans="1:10" x14ac:dyDescent="0.4">
      <c r="B53" s="89"/>
      <c r="C53" s="89"/>
      <c r="D53" s="89"/>
      <c r="E53" s="89"/>
      <c r="F53" s="89"/>
    </row>
    <row r="54" spans="1:10" x14ac:dyDescent="0.4">
      <c r="B54" s="372" t="str">
        <f>B24</f>
        <v>Petrol price zones</v>
      </c>
      <c r="C54" s="372"/>
      <c r="D54" s="372"/>
      <c r="E54" s="372"/>
      <c r="F54" s="372"/>
      <c r="G54" s="157"/>
      <c r="H54" s="157"/>
      <c r="I54" s="156"/>
      <c r="J54" s="156"/>
    </row>
    <row r="55" spans="1:10" x14ac:dyDescent="0.4">
      <c r="A55" s="156"/>
      <c r="B55" s="91"/>
      <c r="C55" s="368" t="s">
        <v>104</v>
      </c>
      <c r="D55" s="368"/>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2652</v>
      </c>
      <c r="D57" s="95">
        <f>Petrol!K111</f>
        <v>2663</v>
      </c>
      <c r="E57" s="164">
        <f>C57</f>
        <v>2652</v>
      </c>
      <c r="F57" s="97">
        <f>Petrol!K183</f>
        <v>2663</v>
      </c>
      <c r="I57" s="160"/>
    </row>
    <row r="58" spans="1:10" x14ac:dyDescent="0.4">
      <c r="B58" s="91" t="s">
        <v>133</v>
      </c>
      <c r="C58" s="97">
        <f>Petrol!K41</f>
        <v>2611</v>
      </c>
      <c r="D58" s="95">
        <f>Petrol!K114</f>
        <v>2622</v>
      </c>
      <c r="E58" s="164">
        <f t="shared" ref="E58:E85" si="1">C58</f>
        <v>2611</v>
      </c>
      <c r="F58" s="97">
        <f>Petrol!K186</f>
        <v>2622</v>
      </c>
      <c r="I58" s="160"/>
    </row>
    <row r="59" spans="1:10" x14ac:dyDescent="0.4">
      <c r="B59" s="91" t="s">
        <v>134</v>
      </c>
      <c r="C59" s="97">
        <f>Petrol!K42</f>
        <v>2622</v>
      </c>
      <c r="D59" s="95">
        <f>Petrol!K115</f>
        <v>2633</v>
      </c>
      <c r="E59" s="164">
        <f t="shared" si="1"/>
        <v>2622</v>
      </c>
      <c r="F59" s="97">
        <f>Petrol!K187</f>
        <v>2633</v>
      </c>
      <c r="I59" s="160"/>
    </row>
    <row r="60" spans="1:10" x14ac:dyDescent="0.4">
      <c r="A60" s="156"/>
      <c r="B60" s="91" t="s">
        <v>135</v>
      </c>
      <c r="C60" s="97">
        <f>Petrol!K43</f>
        <v>2639</v>
      </c>
      <c r="D60" s="95">
        <f>Petrol!K116</f>
        <v>2650</v>
      </c>
      <c r="E60" s="164">
        <f t="shared" si="1"/>
        <v>2639</v>
      </c>
      <c r="F60" s="97">
        <f>Petrol!K188</f>
        <v>2650</v>
      </c>
      <c r="I60" s="160"/>
    </row>
    <row r="61" spans="1:10" x14ac:dyDescent="0.4">
      <c r="A61" s="156"/>
      <c r="B61" s="91" t="s">
        <v>136</v>
      </c>
      <c r="C61" s="97">
        <f>Petrol!K44</f>
        <v>2659</v>
      </c>
      <c r="D61" s="95">
        <f>Petrol!K117</f>
        <v>2670</v>
      </c>
      <c r="E61" s="164">
        <f t="shared" si="1"/>
        <v>2659</v>
      </c>
      <c r="F61" s="97">
        <f>Petrol!K189</f>
        <v>2670</v>
      </c>
      <c r="I61" s="160"/>
    </row>
    <row r="62" spans="1:10" x14ac:dyDescent="0.4">
      <c r="B62" s="91" t="s">
        <v>137</v>
      </c>
      <c r="C62" s="97">
        <f>Petrol!K45</f>
        <v>2652</v>
      </c>
      <c r="D62" s="95">
        <f>Petrol!K118</f>
        <v>2663</v>
      </c>
      <c r="E62" s="164">
        <f t="shared" si="1"/>
        <v>2652</v>
      </c>
      <c r="F62" s="97">
        <f>Petrol!K190</f>
        <v>2663</v>
      </c>
      <c r="I62" s="160"/>
    </row>
    <row r="63" spans="1:10" x14ac:dyDescent="0.4">
      <c r="B63" s="91" t="s">
        <v>138</v>
      </c>
      <c r="C63" s="97">
        <f>Petrol!K46</f>
        <v>2673</v>
      </c>
      <c r="D63" s="95">
        <f>Petrol!K119</f>
        <v>2684</v>
      </c>
      <c r="E63" s="164">
        <f t="shared" si="1"/>
        <v>2673</v>
      </c>
      <c r="F63" s="97">
        <f>Petrol!K191</f>
        <v>2684</v>
      </c>
      <c r="I63" s="160"/>
    </row>
    <row r="64" spans="1:10" x14ac:dyDescent="0.4">
      <c r="B64" s="91" t="s">
        <v>139</v>
      </c>
      <c r="C64" s="97">
        <f>Petrol!K47</f>
        <v>2697</v>
      </c>
      <c r="D64" s="95">
        <f>Petrol!K120</f>
        <v>2708</v>
      </c>
      <c r="E64" s="164">
        <f t="shared" si="1"/>
        <v>2697</v>
      </c>
      <c r="F64" s="97">
        <f>Petrol!K192</f>
        <v>2708</v>
      </c>
      <c r="I64" s="160"/>
    </row>
    <row r="65" spans="2:9" x14ac:dyDescent="0.4">
      <c r="B65" s="91" t="s">
        <v>140</v>
      </c>
      <c r="C65" s="97">
        <f>Petrol!K48</f>
        <v>2705</v>
      </c>
      <c r="D65" s="95">
        <f>Petrol!K121</f>
        <v>2716</v>
      </c>
      <c r="E65" s="164">
        <f t="shared" si="1"/>
        <v>2705</v>
      </c>
      <c r="F65" s="97">
        <f>Petrol!K193</f>
        <v>2716</v>
      </c>
      <c r="I65" s="160"/>
    </row>
    <row r="66" spans="2:9" x14ac:dyDescent="0.4">
      <c r="B66" s="91" t="s">
        <v>141</v>
      </c>
      <c r="C66" s="97">
        <f>Petrol!K49</f>
        <v>2725</v>
      </c>
      <c r="D66" s="95">
        <f>Petrol!K122</f>
        <v>2736</v>
      </c>
      <c r="E66" s="164">
        <f t="shared" si="1"/>
        <v>2725</v>
      </c>
      <c r="F66" s="97">
        <f>Petrol!K194</f>
        <v>2736</v>
      </c>
      <c r="I66" s="160"/>
    </row>
    <row r="67" spans="2:9" x14ac:dyDescent="0.4">
      <c r="B67" s="91" t="s">
        <v>142</v>
      </c>
      <c r="C67" s="97">
        <f>Petrol!K50</f>
        <v>2750</v>
      </c>
      <c r="D67" s="95">
        <f>Petrol!K123</f>
        <v>2761</v>
      </c>
      <c r="E67" s="164">
        <f t="shared" si="1"/>
        <v>2750</v>
      </c>
      <c r="F67" s="97">
        <f>Petrol!K195</f>
        <v>2761</v>
      </c>
      <c r="I67" s="160"/>
    </row>
    <row r="68" spans="2:9" x14ac:dyDescent="0.4">
      <c r="B68" s="91" t="s">
        <v>143</v>
      </c>
      <c r="C68" s="97">
        <f>Petrol!K51</f>
        <v>2729</v>
      </c>
      <c r="D68" s="95">
        <f>Petrol!K124</f>
        <v>2740</v>
      </c>
      <c r="E68" s="164">
        <f t="shared" si="1"/>
        <v>2729</v>
      </c>
      <c r="F68" s="97">
        <f>Petrol!K196</f>
        <v>2740</v>
      </c>
      <c r="I68" s="160"/>
    </row>
    <row r="69" spans="2:9" x14ac:dyDescent="0.4">
      <c r="B69" s="91" t="s">
        <v>144</v>
      </c>
      <c r="C69" s="97">
        <f>Petrol!K52</f>
        <v>2730</v>
      </c>
      <c r="D69" s="95">
        <f>Petrol!K125</f>
        <v>2741</v>
      </c>
      <c r="E69" s="164">
        <f t="shared" si="1"/>
        <v>2730</v>
      </c>
      <c r="F69" s="97">
        <f>Petrol!K197</f>
        <v>2741</v>
      </c>
      <c r="I69" s="160"/>
    </row>
    <row r="70" spans="2:9" x14ac:dyDescent="0.4">
      <c r="B70" s="91" t="s">
        <v>145</v>
      </c>
      <c r="C70" s="97">
        <f>Petrol!K53</f>
        <v>2749</v>
      </c>
      <c r="D70" s="95">
        <f>Petrol!K126</f>
        <v>2760</v>
      </c>
      <c r="E70" s="164">
        <f t="shared" si="1"/>
        <v>2749</v>
      </c>
      <c r="F70" s="97">
        <f>Petrol!K198</f>
        <v>2760</v>
      </c>
      <c r="I70" s="160"/>
    </row>
    <row r="71" spans="2:9" x14ac:dyDescent="0.4">
      <c r="B71" s="91" t="s">
        <v>146</v>
      </c>
      <c r="C71" s="97">
        <f>Petrol!K54</f>
        <v>2639</v>
      </c>
      <c r="D71" s="95">
        <f>Petrol!K127</f>
        <v>2650</v>
      </c>
      <c r="E71" s="164">
        <f t="shared" si="1"/>
        <v>2639</v>
      </c>
      <c r="F71" s="97">
        <f>Petrol!K199</f>
        <v>2650</v>
      </c>
      <c r="I71" s="160"/>
    </row>
    <row r="72" spans="2:9" x14ac:dyDescent="0.4">
      <c r="B72" s="91" t="s">
        <v>147</v>
      </c>
      <c r="C72" s="97">
        <f>Petrol!K55</f>
        <v>2659</v>
      </c>
      <c r="D72" s="95">
        <f>Petrol!K128</f>
        <v>2670</v>
      </c>
      <c r="E72" s="164">
        <f t="shared" si="1"/>
        <v>2659</v>
      </c>
      <c r="F72" s="97">
        <f>Petrol!K200</f>
        <v>2670</v>
      </c>
      <c r="I72" s="160"/>
    </row>
    <row r="73" spans="2:9" x14ac:dyDescent="0.4">
      <c r="B73" s="91" t="s">
        <v>148</v>
      </c>
      <c r="C73" s="97">
        <f>Petrol!K56</f>
        <v>2673</v>
      </c>
      <c r="D73" s="95">
        <f>Petrol!K129</f>
        <v>2684</v>
      </c>
      <c r="E73" s="164">
        <f t="shared" si="1"/>
        <v>2673</v>
      </c>
      <c r="F73" s="97">
        <f>Petrol!K201</f>
        <v>2684</v>
      </c>
      <c r="I73" s="160"/>
    </row>
    <row r="74" spans="2:9" x14ac:dyDescent="0.4">
      <c r="B74" s="91" t="s">
        <v>149</v>
      </c>
      <c r="C74" s="97">
        <f>Petrol!K57</f>
        <v>2697</v>
      </c>
      <c r="D74" s="95">
        <f>Petrol!K130</f>
        <v>2708</v>
      </c>
      <c r="E74" s="164">
        <f t="shared" si="1"/>
        <v>2697</v>
      </c>
      <c r="F74" s="97">
        <f>Petrol!K202</f>
        <v>2708</v>
      </c>
      <c r="I74" s="160"/>
    </row>
    <row r="75" spans="2:9" x14ac:dyDescent="0.4">
      <c r="B75" s="91" t="s">
        <v>75</v>
      </c>
      <c r="C75" s="97">
        <f>Petrol!K58</f>
        <v>2705</v>
      </c>
      <c r="D75" s="95">
        <f>Petrol!K131</f>
        <v>2716</v>
      </c>
      <c r="E75" s="164">
        <f t="shared" si="1"/>
        <v>2705</v>
      </c>
      <c r="F75" s="97">
        <f>Petrol!K203</f>
        <v>2716</v>
      </c>
      <c r="I75" s="160"/>
    </row>
    <row r="76" spans="2:9" x14ac:dyDescent="0.4">
      <c r="B76" s="91" t="s">
        <v>150</v>
      </c>
      <c r="C76" s="97">
        <f>Petrol!K59</f>
        <v>2725</v>
      </c>
      <c r="D76" s="95">
        <f>Petrol!K132</f>
        <v>2736</v>
      </c>
      <c r="E76" s="164">
        <f t="shared" si="1"/>
        <v>2725</v>
      </c>
      <c r="F76" s="97">
        <f>Petrol!K204</f>
        <v>2736</v>
      </c>
      <c r="I76" s="160"/>
    </row>
    <row r="77" spans="2:9" x14ac:dyDescent="0.4">
      <c r="B77" s="91" t="s">
        <v>151</v>
      </c>
      <c r="C77" s="97">
        <f>Petrol!K60</f>
        <v>2750</v>
      </c>
      <c r="D77" s="95">
        <f>Petrol!K133</f>
        <v>2761</v>
      </c>
      <c r="E77" s="164">
        <f t="shared" si="1"/>
        <v>2750</v>
      </c>
      <c r="F77" s="97">
        <f>Petrol!K205</f>
        <v>2761</v>
      </c>
      <c r="I77" s="160"/>
    </row>
    <row r="78" spans="2:9" x14ac:dyDescent="0.4">
      <c r="B78" s="91" t="s">
        <v>152</v>
      </c>
      <c r="C78" s="97">
        <f>Petrol!K61</f>
        <v>2749</v>
      </c>
      <c r="D78" s="95">
        <f>Petrol!K134</f>
        <v>2760</v>
      </c>
      <c r="E78" s="164">
        <f t="shared" si="1"/>
        <v>2749</v>
      </c>
      <c r="F78" s="97">
        <f>Petrol!K206</f>
        <v>2760</v>
      </c>
      <c r="I78" s="160"/>
    </row>
    <row r="79" spans="2:9" x14ac:dyDescent="0.4">
      <c r="B79" s="91" t="s">
        <v>153</v>
      </c>
      <c r="C79" s="97">
        <f>Petrol!K64</f>
        <v>2651</v>
      </c>
      <c r="D79" s="95">
        <f>Petrol!K137</f>
        <v>2662</v>
      </c>
      <c r="E79" s="164">
        <f t="shared" si="1"/>
        <v>2651</v>
      </c>
      <c r="F79" s="97">
        <f>Petrol!K209</f>
        <v>2662</v>
      </c>
      <c r="I79" s="160"/>
    </row>
    <row r="80" spans="2:9" x14ac:dyDescent="0.4">
      <c r="B80" s="91" t="s">
        <v>154</v>
      </c>
      <c r="C80" s="97">
        <f>Petrol!K65</f>
        <v>2678</v>
      </c>
      <c r="D80" s="95">
        <f>Petrol!K138</f>
        <v>2689</v>
      </c>
      <c r="E80" s="164">
        <f t="shared" si="1"/>
        <v>2678</v>
      </c>
      <c r="F80" s="97">
        <f>Petrol!K210</f>
        <v>2689</v>
      </c>
      <c r="I80" s="160"/>
    </row>
    <row r="81" spans="1:9" x14ac:dyDescent="0.4">
      <c r="B81" s="91" t="s">
        <v>155</v>
      </c>
      <c r="C81" s="97">
        <f>Petrol!K66</f>
        <v>2698</v>
      </c>
      <c r="D81" s="95">
        <f>Petrol!K139</f>
        <v>2709</v>
      </c>
      <c r="E81" s="164">
        <f t="shared" si="1"/>
        <v>2698</v>
      </c>
      <c r="F81" s="97">
        <f>Petrol!K211</f>
        <v>2709</v>
      </c>
      <c r="I81" s="160"/>
    </row>
    <row r="82" spans="1:9" x14ac:dyDescent="0.4">
      <c r="B82" s="91" t="s">
        <v>156</v>
      </c>
      <c r="C82" s="97">
        <f>Petrol!K67</f>
        <v>2695</v>
      </c>
      <c r="D82" s="95">
        <f>Petrol!K140</f>
        <v>2706</v>
      </c>
      <c r="E82" s="164">
        <f t="shared" si="1"/>
        <v>2695</v>
      </c>
      <c r="F82" s="97">
        <f>Petrol!K212</f>
        <v>2706</v>
      </c>
      <c r="I82" s="160"/>
    </row>
    <row r="83" spans="1:9" x14ac:dyDescent="0.4">
      <c r="B83" s="91" t="s">
        <v>157</v>
      </c>
      <c r="C83" s="97">
        <f>Petrol!K68</f>
        <v>2703</v>
      </c>
      <c r="D83" s="95">
        <f>Petrol!K141</f>
        <v>2714</v>
      </c>
      <c r="E83" s="164">
        <f t="shared" si="1"/>
        <v>2703</v>
      </c>
      <c r="F83" s="97">
        <f>Petrol!K213</f>
        <v>2714</v>
      </c>
      <c r="I83" s="160"/>
    </row>
    <row r="84" spans="1:9" x14ac:dyDescent="0.4">
      <c r="B84" s="91" t="s">
        <v>158</v>
      </c>
      <c r="C84" s="97">
        <f>Petrol!K69</f>
        <v>2703</v>
      </c>
      <c r="D84" s="95">
        <f>Petrol!K142</f>
        <v>2714</v>
      </c>
      <c r="E84" s="164">
        <f t="shared" si="1"/>
        <v>2703</v>
      </c>
      <c r="F84" s="97">
        <f>Petrol!K214</f>
        <v>2714</v>
      </c>
      <c r="I84" s="160"/>
    </row>
    <row r="85" spans="1:9" x14ac:dyDescent="0.4">
      <c r="B85" s="92" t="s">
        <v>159</v>
      </c>
      <c r="C85" s="97">
        <f>Petrol!K70</f>
        <v>2721</v>
      </c>
      <c r="D85" s="95">
        <f>Petrol!K143</f>
        <v>2732</v>
      </c>
      <c r="E85" s="164">
        <f t="shared" si="1"/>
        <v>2721</v>
      </c>
      <c r="F85" s="97">
        <f>Petrol!K215</f>
        <v>2732</v>
      </c>
      <c r="I85" s="161"/>
    </row>
    <row r="86" spans="1:9" x14ac:dyDescent="0.4">
      <c r="C86" s="162"/>
      <c r="D86" s="162"/>
      <c r="E86" s="161"/>
      <c r="F86" s="161"/>
      <c r="G86" s="161"/>
      <c r="H86" s="161"/>
    </row>
    <row r="87" spans="1:9" x14ac:dyDescent="0.4">
      <c r="A87" s="224">
        <v>4</v>
      </c>
      <c r="B87" s="224" t="s">
        <v>160</v>
      </c>
      <c r="F87" s="160"/>
    </row>
    <row r="88" spans="1:9" ht="37.25" customHeight="1" x14ac:dyDescent="0.4">
      <c r="A88" s="165"/>
      <c r="B88" s="338" t="str">
        <f>'LPG Regulations'!B82</f>
        <v>These Regulations will come into operation at 00h01 on 06 May 2026.</v>
      </c>
      <c r="C88" s="338"/>
      <c r="D88" s="338"/>
      <c r="E88" s="338"/>
      <c r="F88" s="338"/>
      <c r="G88" s="226"/>
      <c r="H88" s="224"/>
      <c r="I88" s="224"/>
    </row>
    <row r="89" spans="1:9" x14ac:dyDescent="0.4">
      <c r="A89" s="227"/>
    </row>
    <row r="90" spans="1:9" x14ac:dyDescent="0.4">
      <c r="A90" s="227"/>
      <c r="B90" s="224"/>
    </row>
    <row r="91" spans="1:9" x14ac:dyDescent="0.4">
      <c r="A91" s="227"/>
      <c r="B91" s="22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FRJ3J47TPN2J-1374239172-215202</_dlc_DocId>
    <_dlc_DocIdUrl xmlns="4d7f11dd-9af7-4bd5-958f-fb29f7ec5f05">
      <Url>https://royaleeneregy.sharepoint.com/sites/VivaOilDocuments/_layouts/15/DocIdRedir.aspx?ID=FRJ3J47TPN2J-1374239172-215202</Url>
      <Description>FRJ3J47TPN2J-1374239172-215202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3bd60cef01e2112f4d1711d34473f1e4">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43e20b08bef25b51ad3339948e4804f8"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C512D655-9C1C-4DCE-8B19-C3B446AC8A62}"/>
</file>

<file path=customXml/itemProps4.xml><?xml version="1.0" encoding="utf-8"?>
<ds:datastoreItem xmlns:ds="http://schemas.openxmlformats.org/officeDocument/2006/customXml" ds:itemID="{D3E8C919-1C33-4932-93C0-E267C6BF68EE}"/>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Raphi Maake</cp:lastModifiedBy>
  <cp:lastPrinted>2026-02-27T09:41:11Z</cp:lastPrinted>
  <dcterms:created xsi:type="dcterms:W3CDTF">1999-04-30T13:31:58Z</dcterms:created>
  <dcterms:modified xsi:type="dcterms:W3CDTF">2026-05-05T05:17:08Z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1b6c06fe-f405-4327-bb20-4d53f78b41cb</vt:lpwstr>
  </property>
</Properties>
</file>