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6.xml" ContentType="application/vnd.openxmlformats-officedocument.spreadsheetml.worksheet+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customProperty6.bin" ContentType="application/vnd.openxmlformats-officedocument.spreadsheetml.customProperty"/>
  <Override PartName="/customXml/itemProps3.xml" ContentType="application/vnd.openxmlformats-officedocument.customXmlProperties+xml"/>
  <Override PartName="/docMetadata/LabelInfo.xml" ContentType="application/vnd.ms-office.classificationlabel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heckCompatibility="1" defaultThemeVersion="124226"/>
  <mc:AlternateContent xmlns:mc="http://schemas.openxmlformats.org/markup-compatibility/2006">
    <mc:Choice Requires="x15">
      <x15ac:absPath xmlns:x15ac="http://schemas.microsoft.com/office/spreadsheetml/2010/11/ac" url="D:\SEPT 2026\"/>
    </mc:Choice>
  </mc:AlternateContent>
  <xr:revisionPtr revIDLastSave="0" documentId="8_{5CF0468C-10BF-4FB0-83CF-02101D912B1D}" xr6:coauthVersionLast="47" xr6:coauthVersionMax="47" xr10:uidLastSave="{00000000-0000-0000-0000-000000000000}"/>
  <bookViews>
    <workbookView xWindow="-110" yWindow="-110" windowWidth="19420" windowHeight="10300" tabRatio="601" xr2:uid="{00000000-000D-0000-FFFF-FFFF00000000}"/>
  </bookViews>
  <sheets>
    <sheet name="LPG Regulations Saldanh Bay" sheetId="8" r:id="rId1"/>
    <sheet name="LPG Saldanh Bay" sheetId="7" r:id="rId2"/>
    <sheet name="LPG" sheetId="5" r:id="rId3"/>
    <sheet name="Petrol" sheetId="1" r:id="rId4"/>
    <sheet name="Illuminating Paraffin" sheetId="2" r:id="rId5"/>
    <sheet name="Diesel" sheetId="3" r:id="rId6"/>
    <sheet name="LPG Regulations" sheetId="6" r:id="rId7"/>
    <sheet name="Petrol Regulations" sheetId="4" r:id="rId8"/>
  </sheets>
  <definedNames>
    <definedName name="\a">Petrol!#REF!</definedName>
    <definedName name="_xlnm.Print_Area" localSheetId="5">Diesel!$A$1:$E$143</definedName>
    <definedName name="_xlnm.Print_Area" localSheetId="4">'Illuminating Paraffin'!$A$1:$F$78</definedName>
    <definedName name="_xlnm.Print_Area" localSheetId="2">LPG!$A$1:$K$89</definedName>
    <definedName name="_xlnm.Print_Area" localSheetId="6">'LPG Regulations'!$A$1:$F$83</definedName>
    <definedName name="_xlnm.Print_Area" localSheetId="0">'LPG Regulations Saldanh Bay'!$A$1:$G$84</definedName>
    <definedName name="_xlnm.Print_Area" localSheetId="1">'LPG Saldanh Bay'!$A$1:$K$89</definedName>
    <definedName name="_xlnm.Print_Area" localSheetId="3">Petrol!$A$1:$K$216</definedName>
    <definedName name="_xlnm.Print_Area" localSheetId="7">'Petrol Regulations'!$A$1:$F$88</definedName>
    <definedName name="Print_Area_MI">Petrol!#REF!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 l="1"/>
  <c r="B84" i="1" l="1"/>
  <c r="E11" i="1"/>
  <c r="B83" i="3" l="1"/>
  <c r="B11" i="3"/>
  <c r="C11" i="2"/>
  <c r="B88" i="4" l="1"/>
  <c r="E45" i="2" l="1"/>
  <c r="C83" i="3"/>
  <c r="C10" i="7"/>
  <c r="C215" i="1"/>
  <c r="C214" i="1"/>
  <c r="C213" i="1"/>
  <c r="C212" i="1"/>
  <c r="C211" i="1"/>
  <c r="C210" i="1"/>
  <c r="C209" i="1"/>
  <c r="C206" i="1"/>
  <c r="C205" i="1"/>
  <c r="C204" i="1"/>
  <c r="C203" i="1"/>
  <c r="C202" i="1"/>
  <c r="C201" i="1"/>
  <c r="C200" i="1"/>
  <c r="C199" i="1"/>
  <c r="C198" i="1"/>
  <c r="C197" i="1"/>
  <c r="C196" i="1"/>
  <c r="C195" i="1"/>
  <c r="C194" i="1"/>
  <c r="C193" i="1"/>
  <c r="C192" i="1"/>
  <c r="C191" i="1"/>
  <c r="C190" i="1"/>
  <c r="C189" i="1"/>
  <c r="C188" i="1"/>
  <c r="C187" i="1"/>
  <c r="C186" i="1"/>
  <c r="C183" i="1"/>
  <c r="C182" i="1"/>
  <c r="C181" i="1"/>
  <c r="C180" i="1"/>
  <c r="C179" i="1"/>
  <c r="C178" i="1"/>
  <c r="C177" i="1"/>
  <c r="C176" i="1"/>
  <c r="C175" i="1"/>
  <c r="C172" i="1"/>
  <c r="C171" i="1"/>
  <c r="C170" i="1"/>
  <c r="C169" i="1"/>
  <c r="C168" i="1"/>
  <c r="C167" i="1"/>
  <c r="C166" i="1"/>
  <c r="C165" i="1"/>
  <c r="C164" i="1"/>
  <c r="C163" i="1"/>
  <c r="C162" i="1"/>
  <c r="C161" i="1"/>
  <c r="C160" i="1"/>
  <c r="C159" i="1"/>
  <c r="C158" i="1"/>
  <c r="C157" i="1"/>
  <c r="C156" i="1"/>
  <c r="C143" i="1"/>
  <c r="C142" i="1"/>
  <c r="C141" i="1"/>
  <c r="C140" i="1"/>
  <c r="C139" i="1"/>
  <c r="C138" i="1"/>
  <c r="C137" i="1"/>
  <c r="C134" i="1"/>
  <c r="C133" i="1"/>
  <c r="C132" i="1"/>
  <c r="C131" i="1"/>
  <c r="C130" i="1"/>
  <c r="C129" i="1"/>
  <c r="C128" i="1"/>
  <c r="C127" i="1"/>
  <c r="C126" i="1"/>
  <c r="C125" i="1"/>
  <c r="C124" i="1"/>
  <c r="C123" i="1"/>
  <c r="C122" i="1"/>
  <c r="C121" i="1"/>
  <c r="C120" i="1"/>
  <c r="C119" i="1"/>
  <c r="C118" i="1"/>
  <c r="C117" i="1"/>
  <c r="C116" i="1"/>
  <c r="C115" i="1"/>
  <c r="C114" i="1"/>
  <c r="C111" i="1"/>
  <c r="C110" i="1"/>
  <c r="C109" i="1"/>
  <c r="C108" i="1"/>
  <c r="C107" i="1"/>
  <c r="C106" i="1"/>
  <c r="C105" i="1"/>
  <c r="C104" i="1"/>
  <c r="C103" i="1"/>
  <c r="C100" i="1"/>
  <c r="C99" i="1"/>
  <c r="C98" i="1"/>
  <c r="C97" i="1"/>
  <c r="C96" i="1"/>
  <c r="C95" i="1"/>
  <c r="C94" i="1"/>
  <c r="C93" i="1"/>
  <c r="C92" i="1"/>
  <c r="C91" i="1"/>
  <c r="C90" i="1"/>
  <c r="C89" i="1"/>
  <c r="C88" i="1"/>
  <c r="C87" i="1"/>
  <c r="C86" i="1"/>
  <c r="C85" i="1"/>
  <c r="D83" i="3" l="1"/>
  <c r="D11" i="3"/>
  <c r="B41" i="3"/>
  <c r="D45" i="3" s="1"/>
  <c r="E11" i="2"/>
  <c r="D11" i="1" l="1"/>
  <c r="F11" i="1" s="1"/>
  <c r="G11" i="1" s="1"/>
  <c r="H11" i="1" s="1"/>
  <c r="K11" i="1" s="1"/>
  <c r="I11" i="1" l="1"/>
  <c r="J34" i="7"/>
  <c r="J33" i="7"/>
  <c r="J32" i="7"/>
  <c r="J31" i="7"/>
  <c r="J15" i="7"/>
  <c r="J14" i="7"/>
  <c r="J13" i="7"/>
  <c r="J12" i="7"/>
  <c r="J11" i="7"/>
  <c r="J69" i="5"/>
  <c r="J68" i="5"/>
  <c r="J67" i="5"/>
  <c r="J66" i="5"/>
  <c r="J65" i="5"/>
  <c r="J64" i="5"/>
  <c r="J63" i="5"/>
  <c r="J60" i="5"/>
  <c r="J59" i="5"/>
  <c r="J58" i="5"/>
  <c r="J57" i="5"/>
  <c r="J56" i="5"/>
  <c r="J55" i="5"/>
  <c r="J54" i="5"/>
  <c r="J53" i="5"/>
  <c r="J52" i="5"/>
  <c r="J51" i="5"/>
  <c r="J50" i="5"/>
  <c r="J49" i="5"/>
  <c r="J48" i="5"/>
  <c r="J47" i="5"/>
  <c r="J46" i="5"/>
  <c r="J45" i="5"/>
  <c r="J43" i="5"/>
  <c r="J42" i="5"/>
  <c r="J41" i="5"/>
  <c r="J40" i="5"/>
  <c r="J37" i="5"/>
  <c r="J36" i="5"/>
  <c r="J35" i="5"/>
  <c r="J34" i="5"/>
  <c r="J33" i="5"/>
  <c r="J32" i="5"/>
  <c r="J31" i="5"/>
  <c r="J30" i="5"/>
  <c r="J29" i="5"/>
  <c r="J26" i="5"/>
  <c r="J25" i="5"/>
  <c r="J24" i="5"/>
  <c r="J23" i="5"/>
  <c r="J22" i="5"/>
  <c r="J21" i="5"/>
  <c r="J20" i="5"/>
  <c r="J19" i="5"/>
  <c r="J18" i="5"/>
  <c r="J17" i="5"/>
  <c r="J16" i="5"/>
  <c r="J15" i="5"/>
  <c r="J14" i="5"/>
  <c r="J13" i="5"/>
  <c r="J12" i="5"/>
  <c r="J11" i="5"/>
  <c r="E80" i="5"/>
  <c r="E79" i="5"/>
  <c r="E78" i="5"/>
  <c r="E77" i="5"/>
  <c r="C44" i="5"/>
  <c r="J44" i="5"/>
  <c r="J10" i="5"/>
  <c r="J10" i="7"/>
  <c r="H81" i="7" l="1"/>
  <c r="B10" i="7" s="1"/>
  <c r="C117" i="3" l="1"/>
  <c r="J69" i="7" l="1"/>
  <c r="K69" i="7" s="1"/>
  <c r="C69" i="7" s="1"/>
  <c r="J68" i="7"/>
  <c r="K68" i="7" s="1"/>
  <c r="C68" i="7" s="1"/>
  <c r="J67" i="7"/>
  <c r="K67" i="7" s="1"/>
  <c r="C67" i="7" s="1"/>
  <c r="J66" i="7"/>
  <c r="K66" i="7" s="1"/>
  <c r="C66" i="7"/>
  <c r="J65" i="7"/>
  <c r="K65" i="7" s="1"/>
  <c r="C65" i="7" s="1"/>
  <c r="K64" i="7"/>
  <c r="C64" i="7" s="1"/>
  <c r="J64" i="7"/>
  <c r="J63" i="7"/>
  <c r="K63" i="7" s="1"/>
  <c r="C63" i="7" s="1"/>
  <c r="J60" i="7"/>
  <c r="K60" i="7" s="1"/>
  <c r="C60" i="7" s="1"/>
  <c r="J59" i="7"/>
  <c r="K59" i="7" s="1"/>
  <c r="C59" i="7" s="1"/>
  <c r="J58" i="7"/>
  <c r="K58" i="7" s="1"/>
  <c r="C58" i="7" s="1"/>
  <c r="J57" i="7"/>
  <c r="K57" i="7" s="1"/>
  <c r="C57" i="7" s="1"/>
  <c r="K56" i="7"/>
  <c r="C56" i="7" s="1"/>
  <c r="J56" i="7"/>
  <c r="J55" i="7"/>
  <c r="K55" i="7" s="1"/>
  <c r="C55" i="7" s="1"/>
  <c r="K54" i="7"/>
  <c r="C54" i="7" s="1"/>
  <c r="J54" i="7"/>
  <c r="J53" i="7"/>
  <c r="K53" i="7" s="1"/>
  <c r="C53" i="7" s="1"/>
  <c r="J52" i="7"/>
  <c r="K52" i="7" s="1"/>
  <c r="C52" i="7"/>
  <c r="J51" i="7"/>
  <c r="K51" i="7" s="1"/>
  <c r="C51" i="7" s="1"/>
  <c r="J50" i="7"/>
  <c r="K50" i="7" s="1"/>
  <c r="C50" i="7" s="1"/>
  <c r="J49" i="7"/>
  <c r="K49" i="7" s="1"/>
  <c r="C49" i="7" s="1"/>
  <c r="J48" i="7"/>
  <c r="K48" i="7" s="1"/>
  <c r="C48" i="7" s="1"/>
  <c r="J47" i="7"/>
  <c r="K47" i="7" s="1"/>
  <c r="C47" i="7"/>
  <c r="J46" i="7"/>
  <c r="K46" i="7" s="1"/>
  <c r="C46" i="7" s="1"/>
  <c r="K45" i="7"/>
  <c r="J45" i="7"/>
  <c r="C45" i="7"/>
  <c r="J44" i="7"/>
  <c r="K44" i="7" s="1"/>
  <c r="C44" i="7" s="1"/>
  <c r="K43" i="7"/>
  <c r="C43" i="7" s="1"/>
  <c r="J43" i="7"/>
  <c r="J42" i="7"/>
  <c r="K42" i="7" s="1"/>
  <c r="C42" i="7" s="1"/>
  <c r="J41" i="7"/>
  <c r="K41" i="7" s="1"/>
  <c r="C41" i="7" s="1"/>
  <c r="J40" i="7"/>
  <c r="K40" i="7" s="1"/>
  <c r="C40" i="7" s="1"/>
  <c r="J37" i="7"/>
  <c r="K37" i="7" s="1"/>
  <c r="C37" i="7" s="1"/>
  <c r="J36" i="7"/>
  <c r="K36" i="7" s="1"/>
  <c r="C36" i="7" s="1"/>
  <c r="J35" i="7"/>
  <c r="K35" i="7" s="1"/>
  <c r="C35" i="7" s="1"/>
  <c r="K34" i="7"/>
  <c r="C34" i="7" s="1"/>
  <c r="K33" i="7"/>
  <c r="C33" i="7"/>
  <c r="K32" i="7"/>
  <c r="C32" i="7"/>
  <c r="K31" i="7"/>
  <c r="C31" i="7" s="1"/>
  <c r="J30" i="7"/>
  <c r="K30" i="7" s="1"/>
  <c r="C30" i="7" s="1"/>
  <c r="J29" i="7"/>
  <c r="K29" i="7" s="1"/>
  <c r="C29" i="7" s="1"/>
  <c r="J26" i="7"/>
  <c r="K26" i="7" s="1"/>
  <c r="C26" i="7" s="1"/>
  <c r="J25" i="7"/>
  <c r="K25" i="7" s="1"/>
  <c r="C25" i="7" s="1"/>
  <c r="J24" i="7"/>
  <c r="K24" i="7" s="1"/>
  <c r="C24" i="7" s="1"/>
  <c r="J23" i="7"/>
  <c r="K23" i="7" s="1"/>
  <c r="C23" i="7" s="1"/>
  <c r="J22" i="7"/>
  <c r="K22" i="7" s="1"/>
  <c r="C22" i="7" s="1"/>
  <c r="J21" i="7"/>
  <c r="K21" i="7" s="1"/>
  <c r="C21" i="7" s="1"/>
  <c r="J20" i="7"/>
  <c r="K20" i="7" s="1"/>
  <c r="C20" i="7" s="1"/>
  <c r="J19" i="7"/>
  <c r="K19" i="7" s="1"/>
  <c r="C19" i="7" s="1"/>
  <c r="J18" i="7"/>
  <c r="K18" i="7" s="1"/>
  <c r="C18" i="7" s="1"/>
  <c r="J17" i="7"/>
  <c r="K17" i="7" s="1"/>
  <c r="C17" i="7" s="1"/>
  <c r="J16" i="7"/>
  <c r="K16" i="7" s="1"/>
  <c r="C16" i="7" s="1"/>
  <c r="K15" i="7"/>
  <c r="C15" i="7"/>
  <c r="K14" i="7"/>
  <c r="C14" i="7" s="1"/>
  <c r="K13" i="7"/>
  <c r="C13" i="7" s="1"/>
  <c r="K12" i="7"/>
  <c r="C12" i="7" s="1"/>
  <c r="K11" i="7"/>
  <c r="C11" i="7" s="1"/>
  <c r="K10" i="7"/>
  <c r="E81" i="5"/>
  <c r="B10" i="5" s="1"/>
  <c r="B156" i="1"/>
  <c r="D51" i="7" l="1"/>
  <c r="E51" i="7" s="1"/>
  <c r="F51" i="7" s="1"/>
  <c r="G51" i="7" s="1"/>
  <c r="D21" i="7"/>
  <c r="E21" i="7" s="1"/>
  <c r="F21" i="7" s="1"/>
  <c r="G21" i="7" s="1"/>
  <c r="D40" i="7"/>
  <c r="E40" i="7" s="1"/>
  <c r="F40" i="7" s="1"/>
  <c r="G40" i="7" s="1"/>
  <c r="D34" i="7"/>
  <c r="E34" i="7" s="1"/>
  <c r="F34" i="7" s="1"/>
  <c r="G34" i="7" s="1"/>
  <c r="D20" i="7"/>
  <c r="E20" i="7" s="1"/>
  <c r="F20" i="7" s="1"/>
  <c r="G20" i="7" s="1"/>
  <c r="D58" i="7"/>
  <c r="E58" i="7" s="1"/>
  <c r="F58" i="7" s="1"/>
  <c r="G58" i="7" s="1"/>
  <c r="D15" i="7"/>
  <c r="E15" i="7" s="1"/>
  <c r="F15" i="7" s="1"/>
  <c r="G15" i="7" s="1"/>
  <c r="D26" i="7"/>
  <c r="E26" i="7" s="1"/>
  <c r="F26" i="7" s="1"/>
  <c r="G26" i="7" s="1"/>
  <c r="D10" i="7"/>
  <c r="E10" i="7" s="1"/>
  <c r="F10" i="7" s="1"/>
  <c r="G10" i="7" s="1"/>
  <c r="H10" i="7" s="1"/>
  <c r="D29" i="7"/>
  <c r="E29" i="7" s="1"/>
  <c r="F29" i="7" s="1"/>
  <c r="G29" i="7" s="1"/>
  <c r="D53" i="7"/>
  <c r="E53" i="7" s="1"/>
  <c r="F53" i="7" s="1"/>
  <c r="G53" i="7" s="1"/>
  <c r="D47" i="7"/>
  <c r="E47" i="7" s="1"/>
  <c r="F47" i="7" s="1"/>
  <c r="G47" i="7" s="1"/>
  <c r="D66" i="7"/>
  <c r="E66" i="7" s="1"/>
  <c r="F66" i="7" s="1"/>
  <c r="G66" i="7" s="1"/>
  <c r="D19" i="7"/>
  <c r="E19" i="7" s="1"/>
  <c r="F19" i="7" s="1"/>
  <c r="G19" i="7" s="1"/>
  <c r="D24" i="7"/>
  <c r="E24" i="7" s="1"/>
  <c r="F24" i="7" s="1"/>
  <c r="G24" i="7" s="1"/>
  <c r="D13" i="7"/>
  <c r="E13" i="7" s="1"/>
  <c r="F13" i="7" s="1"/>
  <c r="G13" i="7" s="1"/>
  <c r="D32" i="7"/>
  <c r="E32" i="7" s="1"/>
  <c r="F32" i="7" s="1"/>
  <c r="G32" i="7" s="1"/>
  <c r="D42" i="7"/>
  <c r="E42" i="7" s="1"/>
  <c r="F42" i="7" s="1"/>
  <c r="G42" i="7" s="1"/>
  <c r="D67" i="7"/>
  <c r="E67" i="7" s="1"/>
  <c r="F67" i="7" s="1"/>
  <c r="G67" i="7" s="1"/>
  <c r="D59" i="7"/>
  <c r="E59" i="7" s="1"/>
  <c r="F59" i="7" s="1"/>
  <c r="G59" i="7" s="1"/>
  <c r="D48" i="7"/>
  <c r="E48" i="7" s="1"/>
  <c r="F48" i="7" s="1"/>
  <c r="G48" i="7" s="1"/>
  <c r="D35" i="7"/>
  <c r="E35" i="7" s="1"/>
  <c r="F35" i="7" s="1"/>
  <c r="G35" i="7" s="1"/>
  <c r="D16" i="7"/>
  <c r="E16" i="7" s="1"/>
  <c r="F16" i="7" s="1"/>
  <c r="G16" i="7" s="1"/>
  <c r="D31" i="7"/>
  <c r="E31" i="7" s="1"/>
  <c r="F31" i="7" s="1"/>
  <c r="G31" i="7" s="1"/>
  <c r="D12" i="7"/>
  <c r="E12" i="7" s="1"/>
  <c r="F12" i="7" s="1"/>
  <c r="G12" i="7" s="1"/>
  <c r="D50" i="7"/>
  <c r="E50" i="7" s="1"/>
  <c r="F50" i="7" s="1"/>
  <c r="G50" i="7" s="1"/>
  <c r="B63" i="7"/>
  <c r="D45" i="7"/>
  <c r="E45" i="7" s="1"/>
  <c r="F45" i="7" s="1"/>
  <c r="G45" i="7" s="1"/>
  <c r="D54" i="7"/>
  <c r="E54" i="7" s="1"/>
  <c r="F54" i="7" s="1"/>
  <c r="G54" i="7" s="1"/>
  <c r="D43" i="7"/>
  <c r="E43" i="7" s="1"/>
  <c r="F43" i="7" s="1"/>
  <c r="G43" i="7" s="1"/>
  <c r="D30" i="7"/>
  <c r="E30" i="7" s="1"/>
  <c r="F30" i="7" s="1"/>
  <c r="G30" i="7" s="1"/>
  <c r="B29" i="7"/>
  <c r="D22" i="7"/>
  <c r="E22" i="7" s="1"/>
  <c r="F22" i="7" s="1"/>
  <c r="G22" i="7" s="1"/>
  <c r="D11" i="7"/>
  <c r="E11" i="7" s="1"/>
  <c r="F11" i="7" s="1"/>
  <c r="G11" i="7" s="1"/>
  <c r="D23" i="7"/>
  <c r="E23" i="7" s="1"/>
  <c r="F23" i="7" s="1"/>
  <c r="G23" i="7" s="1"/>
  <c r="D68" i="7"/>
  <c r="E68" i="7" s="1"/>
  <c r="F68" i="7" s="1"/>
  <c r="G68" i="7" s="1"/>
  <c r="D60" i="7"/>
  <c r="E60" i="7" s="1"/>
  <c r="F60" i="7" s="1"/>
  <c r="G60" i="7" s="1"/>
  <c r="D49" i="7"/>
  <c r="E49" i="7" s="1"/>
  <c r="F49" i="7" s="1"/>
  <c r="G49" i="7" s="1"/>
  <c r="D36" i="7"/>
  <c r="E36" i="7" s="1"/>
  <c r="F36" i="7" s="1"/>
  <c r="G36" i="7" s="1"/>
  <c r="D17" i="7"/>
  <c r="E17" i="7" s="1"/>
  <c r="F17" i="7" s="1"/>
  <c r="G17" i="7" s="1"/>
  <c r="D63" i="7"/>
  <c r="E63" i="7" s="1"/>
  <c r="F63" i="7" s="1"/>
  <c r="G63" i="7" s="1"/>
  <c r="D55" i="7"/>
  <c r="E55" i="7" s="1"/>
  <c r="F55" i="7" s="1"/>
  <c r="G55" i="7" s="1"/>
  <c r="D44" i="7"/>
  <c r="E44" i="7" s="1"/>
  <c r="F44" i="7" s="1"/>
  <c r="G44" i="7" s="1"/>
  <c r="D37" i="7"/>
  <c r="E37" i="7" s="1"/>
  <c r="F37" i="7" s="1"/>
  <c r="G37" i="7" s="1"/>
  <c r="D18" i="7"/>
  <c r="E18" i="7" s="1"/>
  <c r="F18" i="7" s="1"/>
  <c r="G18" i="7" s="1"/>
  <c r="D64" i="7"/>
  <c r="E64" i="7" s="1"/>
  <c r="F64" i="7" s="1"/>
  <c r="G64" i="7" s="1"/>
  <c r="D56" i="7"/>
  <c r="E56" i="7" s="1"/>
  <c r="F56" i="7" s="1"/>
  <c r="G56" i="7" s="1"/>
  <c r="D69" i="7"/>
  <c r="E69" i="7" s="1"/>
  <c r="F69" i="7" s="1"/>
  <c r="G69" i="7" s="1"/>
  <c r="D65" i="7"/>
  <c r="E65" i="7" s="1"/>
  <c r="F65" i="7" s="1"/>
  <c r="G65" i="7" s="1"/>
  <c r="D57" i="7"/>
  <c r="E57" i="7" s="1"/>
  <c r="F57" i="7" s="1"/>
  <c r="G57" i="7" s="1"/>
  <c r="D46" i="7"/>
  <c r="E46" i="7" s="1"/>
  <c r="F46" i="7" s="1"/>
  <c r="G46" i="7" s="1"/>
  <c r="D33" i="7"/>
  <c r="E33" i="7" s="1"/>
  <c r="F33" i="7" s="1"/>
  <c r="G33" i="7" s="1"/>
  <c r="D25" i="7"/>
  <c r="E25" i="7" s="1"/>
  <c r="F25" i="7" s="1"/>
  <c r="G25" i="7" s="1"/>
  <c r="D14" i="7"/>
  <c r="E14" i="7" s="1"/>
  <c r="F14" i="7" s="1"/>
  <c r="G14" i="7" s="1"/>
  <c r="D52" i="7"/>
  <c r="E52" i="7" s="1"/>
  <c r="F52" i="7" s="1"/>
  <c r="G52" i="7" s="1"/>
  <c r="D41" i="7"/>
  <c r="E41" i="7" s="1"/>
  <c r="F41" i="7" s="1"/>
  <c r="G41" i="7" s="1"/>
  <c r="H40" i="7" l="1"/>
  <c r="M40" i="7" s="1"/>
  <c r="H59" i="7"/>
  <c r="M59" i="7" s="1"/>
  <c r="H53" i="7"/>
  <c r="M53" i="7" s="1"/>
  <c r="H29" i="7"/>
  <c r="M29" i="7" s="1"/>
  <c r="H25" i="7"/>
  <c r="M25" i="7" s="1"/>
  <c r="H55" i="7"/>
  <c r="M55" i="7" s="1"/>
  <c r="H30" i="7"/>
  <c r="M30" i="7" s="1"/>
  <c r="H67" i="7"/>
  <c r="M67" i="7" s="1"/>
  <c r="H33" i="7"/>
  <c r="M33" i="7" s="1"/>
  <c r="H63" i="7"/>
  <c r="M63" i="7" s="1"/>
  <c r="H43" i="7"/>
  <c r="M43" i="7" s="1"/>
  <c r="H15" i="7"/>
  <c r="H20" i="7"/>
  <c r="M20" i="7" s="1"/>
  <c r="H50" i="7"/>
  <c r="M50" i="7" s="1"/>
  <c r="H26" i="7"/>
  <c r="M26" i="7" s="1"/>
  <c r="H66" i="7"/>
  <c r="M66" i="7" s="1"/>
  <c r="H21" i="7"/>
  <c r="M21" i="7" s="1"/>
  <c r="H58" i="7"/>
  <c r="M58" i="7" s="1"/>
  <c r="H42" i="7"/>
  <c r="M42" i="7" s="1"/>
  <c r="H14" i="7"/>
  <c r="M14" i="7" s="1"/>
  <c r="H44" i="7"/>
  <c r="M44" i="7" s="1"/>
  <c r="H48" i="7"/>
  <c r="M48" i="7" s="1"/>
  <c r="H57" i="7"/>
  <c r="M57" i="7" s="1"/>
  <c r="H36" i="7"/>
  <c r="M36" i="7" s="1"/>
  <c r="H45" i="7"/>
  <c r="M45" i="7" s="1"/>
  <c r="H51" i="7"/>
  <c r="M51" i="7" s="1"/>
  <c r="H13" i="7"/>
  <c r="M13" i="7" s="1"/>
  <c r="H65" i="7"/>
  <c r="M65" i="7" s="1"/>
  <c r="H49" i="7"/>
  <c r="M49" i="7" s="1"/>
  <c r="H47" i="7"/>
  <c r="M47" i="7" s="1"/>
  <c r="H24" i="7"/>
  <c r="M24" i="7" s="1"/>
  <c r="H17" i="7"/>
  <c r="M17" i="7" s="1"/>
  <c r="H68" i="7"/>
  <c r="M68" i="7" s="1"/>
  <c r="H46" i="7"/>
  <c r="M46" i="7" s="1"/>
  <c r="H32" i="7"/>
  <c r="M32" i="7" s="1"/>
  <c r="H69" i="7"/>
  <c r="M69" i="7" s="1"/>
  <c r="H60" i="7"/>
  <c r="M60" i="7" s="1"/>
  <c r="H56" i="7"/>
  <c r="M56" i="7" s="1"/>
  <c r="H12" i="7"/>
  <c r="M12" i="7" s="1"/>
  <c r="H64" i="7"/>
  <c r="M64" i="7" s="1"/>
  <c r="H23" i="7"/>
  <c r="M23" i="7" s="1"/>
  <c r="H31" i="7"/>
  <c r="M31" i="7" s="1"/>
  <c r="H19" i="7"/>
  <c r="M19" i="7" s="1"/>
  <c r="M10" i="7"/>
  <c r="C22" i="8"/>
  <c r="H54" i="7"/>
  <c r="M54" i="7" s="1"/>
  <c r="H41" i="7"/>
  <c r="M41" i="7" s="1"/>
  <c r="H18" i="7"/>
  <c r="M18" i="7" s="1"/>
  <c r="H11" i="7"/>
  <c r="M11" i="7" s="1"/>
  <c r="H16" i="7"/>
  <c r="M16" i="7" s="1"/>
  <c r="H34" i="7"/>
  <c r="M34" i="7" s="1"/>
  <c r="H52" i="7"/>
  <c r="M52" i="7" s="1"/>
  <c r="H37" i="7"/>
  <c r="M37" i="7" s="1"/>
  <c r="H22" i="7"/>
  <c r="M22" i="7" s="1"/>
  <c r="H35" i="7"/>
  <c r="M35" i="7" s="1"/>
  <c r="C84" i="1"/>
  <c r="C88" i="3"/>
  <c r="D88" i="3" s="1"/>
  <c r="C27" i="8" l="1"/>
  <c r="M15" i="7"/>
  <c r="C25" i="8"/>
  <c r="C43" i="8"/>
  <c r="C44" i="8"/>
  <c r="C42" i="8"/>
  <c r="C26" i="8"/>
  <c r="C23" i="8"/>
  <c r="C24" i="8"/>
  <c r="C41" i="8"/>
  <c r="J11" i="1" l="1"/>
  <c r="D97" i="1" l="1"/>
  <c r="D96" i="1"/>
  <c r="D95" i="1"/>
  <c r="D94" i="1"/>
  <c r="D93" i="1"/>
  <c r="D89" i="1"/>
  <c r="D118" i="1"/>
  <c r="D128" i="1"/>
  <c r="D127" i="1"/>
  <c r="D126" i="1"/>
  <c r="D122" i="1"/>
  <c r="D121" i="1"/>
  <c r="D120" i="1"/>
  <c r="D119" i="1"/>
  <c r="D117" i="1"/>
  <c r="D100" i="1"/>
  <c r="D123" i="1" l="1"/>
  <c r="D90" i="1"/>
  <c r="D98" i="1"/>
  <c r="D124" i="1"/>
  <c r="D91" i="1"/>
  <c r="D99" i="1"/>
  <c r="D116" i="1"/>
  <c r="D125" i="1"/>
  <c r="D92" i="1"/>
  <c r="E137" i="1" l="1"/>
  <c r="D190" i="1"/>
  <c r="D45" i="1"/>
  <c r="B54" i="4"/>
  <c r="F3" i="4"/>
  <c r="B29" i="5"/>
  <c r="H4" i="1"/>
  <c r="H77" i="1" s="1"/>
  <c r="A5" i="3"/>
  <c r="A77" i="3" s="1"/>
  <c r="B5" i="2"/>
  <c r="D201" i="1"/>
  <c r="C109" i="3"/>
  <c r="C136" i="3"/>
  <c r="C96" i="3"/>
  <c r="D96" i="3" s="1"/>
  <c r="C92" i="3"/>
  <c r="D92" i="3" s="1"/>
  <c r="D162" i="1"/>
  <c r="D214" i="1"/>
  <c r="C98" i="3"/>
  <c r="D98" i="3" s="1"/>
  <c r="D168" i="1"/>
  <c r="D157" i="1"/>
  <c r="D167" i="1"/>
  <c r="A76" i="3"/>
  <c r="D147" i="1"/>
  <c r="D75" i="1"/>
  <c r="E32" i="1"/>
  <c r="E22" i="1"/>
  <c r="D88" i="1"/>
  <c r="D108" i="1"/>
  <c r="C94" i="3"/>
  <c r="D94" i="3" s="1"/>
  <c r="C142" i="3"/>
  <c r="D204" i="1"/>
  <c r="D186" i="1"/>
  <c r="C113" i="3"/>
  <c r="D105" i="1"/>
  <c r="C119" i="3"/>
  <c r="D178" i="1"/>
  <c r="C105" i="3"/>
  <c r="D106" i="1"/>
  <c r="C95" i="3"/>
  <c r="D95" i="3" s="1"/>
  <c r="D14" i="3"/>
  <c r="D143" i="1"/>
  <c r="D180" i="1"/>
  <c r="C107" i="3"/>
  <c r="C91" i="3"/>
  <c r="D91" i="3" s="1"/>
  <c r="D87" i="1"/>
  <c r="D169" i="1"/>
  <c r="D195" i="1"/>
  <c r="D170" i="1"/>
  <c r="D103" i="1"/>
  <c r="D84" i="1"/>
  <c r="D156" i="1"/>
  <c r="D109" i="1"/>
  <c r="D188" i="1"/>
  <c r="C140" i="3"/>
  <c r="D142" i="1"/>
  <c r="C102" i="3"/>
  <c r="D102" i="3" s="1"/>
  <c r="C141" i="3"/>
  <c r="C89" i="3"/>
  <c r="D89" i="3" s="1"/>
  <c r="D164" i="1"/>
  <c r="D137" i="1"/>
  <c r="D194" i="1"/>
  <c r="C110" i="3"/>
  <c r="D183" i="1"/>
  <c r="D111" i="1"/>
  <c r="D85" i="1"/>
  <c r="C84" i="3"/>
  <c r="D84" i="3" s="1"/>
  <c r="D138" i="1"/>
  <c r="D210" i="1"/>
  <c r="C137" i="3"/>
  <c r="D86" i="1"/>
  <c r="C85" i="3"/>
  <c r="D85" i="3" s="1"/>
  <c r="D158" i="1"/>
  <c r="D166" i="1"/>
  <c r="C93" i="3"/>
  <c r="D93" i="3" s="1"/>
  <c r="D27" i="3"/>
  <c r="C108" i="3"/>
  <c r="D181" i="1"/>
  <c r="C90" i="3"/>
  <c r="D90" i="3" s="1"/>
  <c r="D182" i="1"/>
  <c r="D110" i="1"/>
  <c r="C97" i="3"/>
  <c r="D97" i="3" s="1"/>
  <c r="D104" i="1"/>
  <c r="C103" i="3"/>
  <c r="C106" i="3"/>
  <c r="D179" i="1"/>
  <c r="D107" i="1"/>
  <c r="D140" i="1"/>
  <c r="C139" i="3"/>
  <c r="D187" i="1"/>
  <c r="C87" i="3"/>
  <c r="D87" i="3" s="1"/>
  <c r="C138" i="3"/>
  <c r="D139" i="1"/>
  <c r="D171" i="1"/>
  <c r="C104" i="3"/>
  <c r="D177" i="1"/>
  <c r="D198" i="1"/>
  <c r="B102" i="3"/>
  <c r="E158" i="1"/>
  <c r="E206" i="1"/>
  <c r="E37" i="1"/>
  <c r="E96" i="1"/>
  <c r="E129" i="1"/>
  <c r="B137" i="1"/>
  <c r="D114" i="1"/>
  <c r="B103" i="1"/>
  <c r="D141" i="1"/>
  <c r="B113" i="3"/>
  <c r="D117" i="3" s="1"/>
  <c r="E175" i="1"/>
  <c r="E127" i="1"/>
  <c r="E99" i="1"/>
  <c r="E91" i="1"/>
  <c r="E48" i="1"/>
  <c r="E38" i="1"/>
  <c r="E12" i="1"/>
  <c r="E183" i="1"/>
  <c r="E213" i="1"/>
  <c r="E121" i="1"/>
  <c r="F121" i="1" s="1"/>
  <c r="G121" i="1" s="1"/>
  <c r="H121" i="1" s="1"/>
  <c r="E160" i="1"/>
  <c r="E168" i="1"/>
  <c r="E182" i="1"/>
  <c r="E13" i="1"/>
  <c r="E41" i="1"/>
  <c r="E49" i="1"/>
  <c r="E90" i="1"/>
  <c r="E98" i="1"/>
  <c r="E133" i="1"/>
  <c r="E169" i="1"/>
  <c r="E65" i="1"/>
  <c r="E165" i="1"/>
  <c r="E107" i="1"/>
  <c r="E97" i="1"/>
  <c r="E54" i="1"/>
  <c r="E46" i="1"/>
  <c r="E18" i="1"/>
  <c r="E209" i="1"/>
  <c r="E203" i="1"/>
  <c r="E214" i="1"/>
  <c r="E142" i="1"/>
  <c r="E162" i="1"/>
  <c r="E190" i="1"/>
  <c r="E212" i="1"/>
  <c r="E33" i="1"/>
  <c r="E43" i="1"/>
  <c r="E84" i="1"/>
  <c r="E92" i="1"/>
  <c r="E120" i="1"/>
  <c r="F120" i="1" s="1"/>
  <c r="G120" i="1" s="1"/>
  <c r="H120" i="1" s="1"/>
  <c r="E139" i="1"/>
  <c r="D163" i="1"/>
  <c r="D215" i="1"/>
  <c r="D193" i="1"/>
  <c r="D18" i="3"/>
  <c r="E35" i="1"/>
  <c r="E188" i="1"/>
  <c r="E34" i="1"/>
  <c r="E70" i="1"/>
  <c r="E116" i="1"/>
  <c r="F116" i="1" s="1"/>
  <c r="G116" i="1" s="1"/>
  <c r="H116" i="1" s="1"/>
  <c r="E67" i="1"/>
  <c r="E138" i="1"/>
  <c r="E181" i="1"/>
  <c r="E177" i="1"/>
  <c r="E114" i="1"/>
  <c r="E192" i="1"/>
  <c r="E134" i="1"/>
  <c r="E115" i="1"/>
  <c r="E157" i="1"/>
  <c r="E55" i="1"/>
  <c r="E19" i="1"/>
  <c r="E205" i="1"/>
  <c r="E14" i="1"/>
  <c r="E122" i="1"/>
  <c r="F122" i="1" s="1"/>
  <c r="G122" i="1" s="1"/>
  <c r="H122" i="1" s="1"/>
  <c r="E197" i="1"/>
  <c r="E53" i="1"/>
  <c r="E17" i="1"/>
  <c r="E204" i="1"/>
  <c r="E16" i="1"/>
  <c r="E126" i="1"/>
  <c r="F126" i="1" s="1"/>
  <c r="G126" i="1" s="1"/>
  <c r="H126" i="1" s="1"/>
  <c r="E215" i="1"/>
  <c r="E45" i="1"/>
  <c r="E210" i="1"/>
  <c r="E24" i="1"/>
  <c r="E60" i="1"/>
  <c r="C116" i="3"/>
  <c r="C122" i="3"/>
  <c r="D115" i="1"/>
  <c r="C114" i="3"/>
  <c r="C124" i="3"/>
  <c r="C118" i="3"/>
  <c r="C115" i="3"/>
  <c r="D134" i="1"/>
  <c r="C133" i="3"/>
  <c r="D132" i="1"/>
  <c r="C131" i="3"/>
  <c r="C121" i="3"/>
  <c r="C123" i="3"/>
  <c r="C125" i="3"/>
  <c r="C127" i="3"/>
  <c r="D131" i="1"/>
  <c r="C130" i="3"/>
  <c r="D133" i="1"/>
  <c r="C132" i="3"/>
  <c r="C120" i="3"/>
  <c r="D130" i="1"/>
  <c r="C129" i="3"/>
  <c r="C86" i="3"/>
  <c r="D86" i="3" s="1"/>
  <c r="D17" i="3"/>
  <c r="C99" i="3"/>
  <c r="D99" i="3" s="1"/>
  <c r="D206" i="1"/>
  <c r="D205" i="1"/>
  <c r="D202" i="1"/>
  <c r="D25" i="3"/>
  <c r="D21" i="3"/>
  <c r="D26" i="3"/>
  <c r="D15" i="3"/>
  <c r="D13" i="3"/>
  <c r="B136" i="3"/>
  <c r="D30" i="3"/>
  <c r="D12" i="3"/>
  <c r="D24" i="3"/>
  <c r="D23" i="3"/>
  <c r="D19" i="3"/>
  <c r="D20" i="3"/>
  <c r="B30" i="3"/>
  <c r="D35" i="3" s="1"/>
  <c r="D16" i="3"/>
  <c r="D22" i="3"/>
  <c r="B64" i="3"/>
  <c r="D200" i="1"/>
  <c r="D203" i="1"/>
  <c r="D211" i="1"/>
  <c r="D161" i="1"/>
  <c r="D196" i="1"/>
  <c r="B209" i="1"/>
  <c r="D189" i="1"/>
  <c r="D213" i="1"/>
  <c r="D159" i="1"/>
  <c r="D191" i="1"/>
  <c r="D176" i="1"/>
  <c r="D199" i="1"/>
  <c r="D209" i="1"/>
  <c r="D212" i="1"/>
  <c r="D165" i="1"/>
  <c r="D172" i="1"/>
  <c r="D160" i="1"/>
  <c r="D175" i="1"/>
  <c r="B175" i="1"/>
  <c r="D192" i="1"/>
  <c r="D197" i="1"/>
  <c r="C126" i="3"/>
  <c r="D129" i="1"/>
  <c r="C128" i="3"/>
  <c r="B30" i="1"/>
  <c r="B64" i="1"/>
  <c r="D26" i="1"/>
  <c r="D33" i="1"/>
  <c r="D46" i="1"/>
  <c r="D24" i="1"/>
  <c r="D18" i="1"/>
  <c r="D67" i="1"/>
  <c r="D57" i="1"/>
  <c r="D23" i="1"/>
  <c r="D58" i="1"/>
  <c r="D61" i="1"/>
  <c r="D27" i="1"/>
  <c r="D32" i="1"/>
  <c r="D43" i="1"/>
  <c r="D48" i="1"/>
  <c r="D68" i="1"/>
  <c r="D25" i="1"/>
  <c r="D19" i="1"/>
  <c r="D13" i="1"/>
  <c r="D12" i="1"/>
  <c r="D35" i="1"/>
  <c r="D37" i="1"/>
  <c r="D44" i="1"/>
  <c r="D53" i="1"/>
  <c r="D34" i="1"/>
  <c r="D60" i="1"/>
  <c r="D65" i="1"/>
  <c r="D50" i="1"/>
  <c r="D15" i="1"/>
  <c r="D47" i="1"/>
  <c r="D20" i="1"/>
  <c r="D17" i="1"/>
  <c r="D41" i="1"/>
  <c r="D22" i="1"/>
  <c r="D38" i="1"/>
  <c r="D42" i="1"/>
  <c r="D49" i="1"/>
  <c r="D69" i="1"/>
  <c r="D51" i="1"/>
  <c r="D36" i="1"/>
  <c r="D52" i="1"/>
  <c r="D21" i="1"/>
  <c r="D31" i="1"/>
  <c r="D59" i="1"/>
  <c r="D70" i="1"/>
  <c r="D54" i="1"/>
  <c r="D30" i="1"/>
  <c r="D55" i="1"/>
  <c r="D56" i="1"/>
  <c r="D16" i="1"/>
  <c r="D66" i="1"/>
  <c r="D14" i="1"/>
  <c r="D64" i="1"/>
  <c r="D41" i="3" l="1"/>
  <c r="D64" i="3"/>
  <c r="D65" i="3"/>
  <c r="D115" i="3"/>
  <c r="D114" i="3"/>
  <c r="D116" i="3"/>
  <c r="D109" i="3"/>
  <c r="D107" i="3"/>
  <c r="D106" i="3"/>
  <c r="D105" i="3"/>
  <c r="D104" i="3"/>
  <c r="D103" i="3"/>
  <c r="D110" i="3"/>
  <c r="D108" i="3"/>
  <c r="F22" i="1"/>
  <c r="G22" i="1" s="1"/>
  <c r="H22" i="1" s="1"/>
  <c r="I22" i="1" s="1"/>
  <c r="J22" i="1" s="1"/>
  <c r="F34" i="1"/>
  <c r="G34" i="1" s="1"/>
  <c r="H34" i="1" s="1"/>
  <c r="I34" i="1" s="1"/>
  <c r="J34" i="1" s="1"/>
  <c r="F41" i="1"/>
  <c r="G41" i="1" s="1"/>
  <c r="H41" i="1" s="1"/>
  <c r="I41" i="1" s="1"/>
  <c r="J41" i="1" s="1"/>
  <c r="D141" i="3"/>
  <c r="F175" i="1"/>
  <c r="G175" i="1" s="1"/>
  <c r="H175" i="1" s="1"/>
  <c r="I175" i="1" s="1"/>
  <c r="J175" i="1" s="1"/>
  <c r="F54" i="1"/>
  <c r="G54" i="1" s="1"/>
  <c r="H54" i="1" s="1"/>
  <c r="K54" i="1" s="1"/>
  <c r="C71" i="4" s="1"/>
  <c r="E71" i="4" s="1"/>
  <c r="F67" i="1"/>
  <c r="G67" i="1" s="1"/>
  <c r="H67" i="1" s="1"/>
  <c r="K67" i="1" s="1"/>
  <c r="C82" i="4" s="1"/>
  <c r="E82" i="4" s="1"/>
  <c r="F18" i="1"/>
  <c r="G18" i="1" s="1"/>
  <c r="H18" i="1" s="1"/>
  <c r="I18" i="1" s="1"/>
  <c r="J18" i="1" s="1"/>
  <c r="F33" i="1"/>
  <c r="G33" i="1" s="1"/>
  <c r="H33" i="1" s="1"/>
  <c r="I33" i="1" s="1"/>
  <c r="J33" i="1" s="1"/>
  <c r="F35" i="1"/>
  <c r="G35" i="1" s="1"/>
  <c r="H35" i="1" s="1"/>
  <c r="K35" i="1" s="1"/>
  <c r="C49" i="4" s="1"/>
  <c r="E49" i="4" s="1"/>
  <c r="F203" i="1"/>
  <c r="G203" i="1" s="1"/>
  <c r="H203" i="1" s="1"/>
  <c r="I203" i="1" s="1"/>
  <c r="J203" i="1" s="1"/>
  <c r="F37" i="1"/>
  <c r="G37" i="1" s="1"/>
  <c r="H37" i="1" s="1"/>
  <c r="K37" i="1" s="1"/>
  <c r="C51" i="4" s="1"/>
  <c r="E51" i="4" s="1"/>
  <c r="F48" i="1"/>
  <c r="G48" i="1" s="1"/>
  <c r="H48" i="1" s="1"/>
  <c r="I48" i="1" s="1"/>
  <c r="J48" i="1" s="1"/>
  <c r="F16" i="1"/>
  <c r="G16" i="1" s="1"/>
  <c r="H16" i="1" s="1"/>
  <c r="I16" i="1" s="1"/>
  <c r="J16" i="1" s="1"/>
  <c r="F19" i="1"/>
  <c r="G19" i="1" s="1"/>
  <c r="H19" i="1" s="1"/>
  <c r="I19" i="1" s="1"/>
  <c r="J19" i="1" s="1"/>
  <c r="F205" i="1"/>
  <c r="G205" i="1" s="1"/>
  <c r="H205" i="1" s="1"/>
  <c r="I205" i="1" s="1"/>
  <c r="J205" i="1" s="1"/>
  <c r="F60" i="1"/>
  <c r="G60" i="1" s="1"/>
  <c r="H60" i="1" s="1"/>
  <c r="I60" i="1" s="1"/>
  <c r="J60" i="1" s="1"/>
  <c r="F212" i="1"/>
  <c r="G212" i="1" s="1"/>
  <c r="H212" i="1" s="1"/>
  <c r="I212" i="1" s="1"/>
  <c r="J212" i="1" s="1"/>
  <c r="F55" i="1"/>
  <c r="G55" i="1" s="1"/>
  <c r="H55" i="1" s="1"/>
  <c r="I55" i="1" s="1"/>
  <c r="J55" i="1" s="1"/>
  <c r="F17" i="1"/>
  <c r="G17" i="1" s="1"/>
  <c r="H17" i="1" s="1"/>
  <c r="K17" i="1" s="1"/>
  <c r="C33" i="4" s="1"/>
  <c r="E33" i="4" s="1"/>
  <c r="F53" i="1"/>
  <c r="G53" i="1" s="1"/>
  <c r="H53" i="1" s="1"/>
  <c r="I53" i="1" s="1"/>
  <c r="J53" i="1" s="1"/>
  <c r="F197" i="1"/>
  <c r="G197" i="1" s="1"/>
  <c r="H197" i="1" s="1"/>
  <c r="K197" i="1" s="1"/>
  <c r="F69" i="4" s="1"/>
  <c r="F209" i="1"/>
  <c r="G209" i="1" s="1"/>
  <c r="H209" i="1" s="1"/>
  <c r="I209" i="1" s="1"/>
  <c r="J209" i="1" s="1"/>
  <c r="F206" i="1"/>
  <c r="G206" i="1" s="1"/>
  <c r="H206" i="1" s="1"/>
  <c r="K206" i="1" s="1"/>
  <c r="F78" i="4" s="1"/>
  <c r="E94" i="1"/>
  <c r="F94" i="1" s="1"/>
  <c r="G94" i="1" s="1"/>
  <c r="H94" i="1" s="1"/>
  <c r="I94" i="1" s="1"/>
  <c r="J94" i="1" s="1"/>
  <c r="E125" i="1"/>
  <c r="F125" i="1" s="1"/>
  <c r="G125" i="1" s="1"/>
  <c r="H125" i="1" s="1"/>
  <c r="I125" i="1" s="1"/>
  <c r="J125" i="1" s="1"/>
  <c r="E85" i="1"/>
  <c r="F85" i="1" s="1"/>
  <c r="G85" i="1" s="1"/>
  <c r="H85" i="1" s="1"/>
  <c r="E106" i="1"/>
  <c r="F106" i="1" s="1"/>
  <c r="G106" i="1" s="1"/>
  <c r="H106" i="1" s="1"/>
  <c r="I106" i="1" s="1"/>
  <c r="J106" i="1" s="1"/>
  <c r="E25" i="1"/>
  <c r="F25" i="1" s="1"/>
  <c r="G25" i="1" s="1"/>
  <c r="H25" i="1" s="1"/>
  <c r="E198" i="1"/>
  <c r="F198" i="1" s="1"/>
  <c r="G198" i="1" s="1"/>
  <c r="H198" i="1" s="1"/>
  <c r="E189" i="1"/>
  <c r="F189" i="1" s="1"/>
  <c r="G189" i="1" s="1"/>
  <c r="H189" i="1" s="1"/>
  <c r="E110" i="1"/>
  <c r="F110" i="1" s="1"/>
  <c r="G110" i="1" s="1"/>
  <c r="H110" i="1" s="1"/>
  <c r="E23" i="1"/>
  <c r="F23" i="1" s="1"/>
  <c r="G23" i="1" s="1"/>
  <c r="H23" i="1" s="1"/>
  <c r="E132" i="1"/>
  <c r="F132" i="1" s="1"/>
  <c r="G132" i="1" s="1"/>
  <c r="H132" i="1" s="1"/>
  <c r="I132" i="1" s="1"/>
  <c r="J132" i="1" s="1"/>
  <c r="E26" i="1"/>
  <c r="F26" i="1" s="1"/>
  <c r="G26" i="1" s="1"/>
  <c r="H26" i="1" s="1"/>
  <c r="E117" i="1"/>
  <c r="F117" i="1" s="1"/>
  <c r="G117" i="1" s="1"/>
  <c r="H117" i="1" s="1"/>
  <c r="I117" i="1" s="1"/>
  <c r="J117" i="1" s="1"/>
  <c r="E118" i="1"/>
  <c r="F118" i="1" s="1"/>
  <c r="G118" i="1" s="1"/>
  <c r="H118" i="1" s="1"/>
  <c r="K118" i="1" s="1"/>
  <c r="E31" i="1"/>
  <c r="F31" i="1" s="1"/>
  <c r="G31" i="1" s="1"/>
  <c r="H31" i="1" s="1"/>
  <c r="E140" i="1"/>
  <c r="F140" i="1" s="1"/>
  <c r="G140" i="1" s="1"/>
  <c r="H140" i="1" s="1"/>
  <c r="E20" i="1"/>
  <c r="F20" i="1" s="1"/>
  <c r="G20" i="1" s="1"/>
  <c r="H20" i="1" s="1"/>
  <c r="I20" i="1" s="1"/>
  <c r="J20" i="1" s="1"/>
  <c r="E109" i="1"/>
  <c r="F109" i="1" s="1"/>
  <c r="G109" i="1" s="1"/>
  <c r="H109" i="1" s="1"/>
  <c r="K109" i="1" s="1"/>
  <c r="D50" i="4" s="1"/>
  <c r="E88" i="1"/>
  <c r="F88" i="1" s="1"/>
  <c r="G88" i="1" s="1"/>
  <c r="H88" i="1" s="1"/>
  <c r="K88" i="1" s="1"/>
  <c r="D31" i="4" s="1"/>
  <c r="F138" i="1"/>
  <c r="G138" i="1" s="1"/>
  <c r="H138" i="1" s="1"/>
  <c r="K138" i="1" s="1"/>
  <c r="D80" i="4" s="1"/>
  <c r="F84" i="1"/>
  <c r="G84" i="1" s="1"/>
  <c r="H84" i="1" s="1"/>
  <c r="E58" i="1"/>
  <c r="F58" i="1" s="1"/>
  <c r="G58" i="1" s="1"/>
  <c r="H58" i="1" s="1"/>
  <c r="K58" i="1" s="1"/>
  <c r="C75" i="4" s="1"/>
  <c r="E75" i="4" s="1"/>
  <c r="F165" i="1"/>
  <c r="G165" i="1" s="1"/>
  <c r="H165" i="1" s="1"/>
  <c r="K165" i="1" s="1"/>
  <c r="F36" i="4" s="1"/>
  <c r="F192" i="1"/>
  <c r="G192" i="1" s="1"/>
  <c r="H192" i="1" s="1"/>
  <c r="I192" i="1" s="1"/>
  <c r="J192" i="1" s="1"/>
  <c r="E95" i="1"/>
  <c r="F95" i="1" s="1"/>
  <c r="G95" i="1" s="1"/>
  <c r="H95" i="1" s="1"/>
  <c r="E143" i="1"/>
  <c r="F143" i="1" s="1"/>
  <c r="G143" i="1" s="1"/>
  <c r="H143" i="1" s="1"/>
  <c r="K143" i="1" s="1"/>
  <c r="D85" i="4" s="1"/>
  <c r="E172" i="1"/>
  <c r="F172" i="1" s="1"/>
  <c r="G172" i="1" s="1"/>
  <c r="H172" i="1" s="1"/>
  <c r="K172" i="1" s="1"/>
  <c r="F43" i="4" s="1"/>
  <c r="E50" i="1"/>
  <c r="F50" i="1" s="1"/>
  <c r="G50" i="1" s="1"/>
  <c r="H50" i="1" s="1"/>
  <c r="E163" i="1"/>
  <c r="F163" i="1" s="1"/>
  <c r="G163" i="1" s="1"/>
  <c r="H163" i="1" s="1"/>
  <c r="I163" i="1" s="1"/>
  <c r="J163" i="1" s="1"/>
  <c r="E61" i="1"/>
  <c r="F61" i="1" s="1"/>
  <c r="G61" i="1" s="1"/>
  <c r="H61" i="1" s="1"/>
  <c r="I61" i="1" s="1"/>
  <c r="J61" i="1" s="1"/>
  <c r="E27" i="1"/>
  <c r="F27" i="1" s="1"/>
  <c r="G27" i="1" s="1"/>
  <c r="H27" i="1" s="1"/>
  <c r="K27" i="1" s="1"/>
  <c r="C43" i="4" s="1"/>
  <c r="E43" i="4" s="1"/>
  <c r="E156" i="1"/>
  <c r="F156" i="1" s="1"/>
  <c r="G156" i="1" s="1"/>
  <c r="H156" i="1" s="1"/>
  <c r="K156" i="1" s="1"/>
  <c r="E100" i="1"/>
  <c r="F100" i="1" s="1"/>
  <c r="G100" i="1" s="1"/>
  <c r="H100" i="1" s="1"/>
  <c r="K100" i="1" s="1"/>
  <c r="D43" i="4" s="1"/>
  <c r="E15" i="1"/>
  <c r="F15" i="1" s="1"/>
  <c r="G15" i="1" s="1"/>
  <c r="H15" i="1" s="1"/>
  <c r="K15" i="1" s="1"/>
  <c r="C31" i="4" s="1"/>
  <c r="E31" i="4" s="1"/>
  <c r="E123" i="1"/>
  <c r="F123" i="1" s="1"/>
  <c r="G123" i="1" s="1"/>
  <c r="H123" i="1" s="1"/>
  <c r="I123" i="1" s="1"/>
  <c r="J123" i="1" s="1"/>
  <c r="E36" i="1"/>
  <c r="F36" i="1" s="1"/>
  <c r="G36" i="1" s="1"/>
  <c r="H36" i="1" s="1"/>
  <c r="E141" i="1"/>
  <c r="F141" i="1" s="1"/>
  <c r="G141" i="1" s="1"/>
  <c r="H141" i="1" s="1"/>
  <c r="E108" i="1"/>
  <c r="F108" i="1" s="1"/>
  <c r="G108" i="1" s="1"/>
  <c r="H108" i="1" s="1"/>
  <c r="E21" i="1"/>
  <c r="F21" i="1" s="1"/>
  <c r="G21" i="1" s="1"/>
  <c r="H21" i="1" s="1"/>
  <c r="E130" i="1"/>
  <c r="F130" i="1" s="1"/>
  <c r="G130" i="1" s="1"/>
  <c r="H130" i="1" s="1"/>
  <c r="E30" i="1"/>
  <c r="F30" i="1" s="1"/>
  <c r="G30" i="1" s="1"/>
  <c r="H30" i="1" s="1"/>
  <c r="E119" i="1"/>
  <c r="F119" i="1" s="1"/>
  <c r="G119" i="1" s="1"/>
  <c r="H119" i="1" s="1"/>
  <c r="E47" i="1"/>
  <c r="F47" i="1" s="1"/>
  <c r="G47" i="1" s="1"/>
  <c r="H47" i="1" s="1"/>
  <c r="F177" i="1"/>
  <c r="G177" i="1" s="1"/>
  <c r="H177" i="1" s="1"/>
  <c r="I177" i="1" s="1"/>
  <c r="J177" i="1" s="1"/>
  <c r="F98" i="1"/>
  <c r="G98" i="1" s="1"/>
  <c r="H98" i="1" s="1"/>
  <c r="K98" i="1" s="1"/>
  <c r="D41" i="4" s="1"/>
  <c r="F142" i="1"/>
  <c r="G142" i="1" s="1"/>
  <c r="H142" i="1" s="1"/>
  <c r="K142" i="1" s="1"/>
  <c r="D84" i="4" s="1"/>
  <c r="E68" i="1"/>
  <c r="F68" i="1" s="1"/>
  <c r="G68" i="1" s="1"/>
  <c r="H68" i="1" s="1"/>
  <c r="F14" i="1"/>
  <c r="G14" i="1" s="1"/>
  <c r="H14" i="1" s="1"/>
  <c r="I14" i="1" s="1"/>
  <c r="J14" i="1" s="1"/>
  <c r="F12" i="1"/>
  <c r="G12" i="1" s="1"/>
  <c r="H12" i="1" s="1"/>
  <c r="K12" i="1" s="1"/>
  <c r="C28" i="4" s="1"/>
  <c r="E28" i="4" s="1"/>
  <c r="F32" i="1"/>
  <c r="G32" i="1" s="1"/>
  <c r="H32" i="1" s="1"/>
  <c r="K32" i="1" s="1"/>
  <c r="C46" i="4" s="1"/>
  <c r="E46" i="4" s="1"/>
  <c r="F24" i="1"/>
  <c r="G24" i="1" s="1"/>
  <c r="H24" i="1" s="1"/>
  <c r="I24" i="1" s="1"/>
  <c r="J24" i="1" s="1"/>
  <c r="F129" i="1"/>
  <c r="G129" i="1" s="1"/>
  <c r="H129" i="1" s="1"/>
  <c r="I129" i="1" s="1"/>
  <c r="J129" i="1" s="1"/>
  <c r="F160" i="1"/>
  <c r="G160" i="1" s="1"/>
  <c r="H160" i="1" s="1"/>
  <c r="K160" i="1" s="1"/>
  <c r="F31" i="4" s="1"/>
  <c r="F133" i="1"/>
  <c r="G133" i="1" s="1"/>
  <c r="H133" i="1" s="1"/>
  <c r="I133" i="1" s="1"/>
  <c r="J133" i="1" s="1"/>
  <c r="F134" i="1"/>
  <c r="G134" i="1" s="1"/>
  <c r="H134" i="1" s="1"/>
  <c r="K134" i="1" s="1"/>
  <c r="D78" i="4" s="1"/>
  <c r="E200" i="1"/>
  <c r="F200" i="1" s="1"/>
  <c r="G200" i="1" s="1"/>
  <c r="H200" i="1" s="1"/>
  <c r="E87" i="1"/>
  <c r="F87" i="1" s="1"/>
  <c r="G87" i="1" s="1"/>
  <c r="H87" i="1" s="1"/>
  <c r="K87" i="1" s="1"/>
  <c r="D30" i="4" s="1"/>
  <c r="E104" i="1"/>
  <c r="F104" i="1" s="1"/>
  <c r="G104" i="1" s="1"/>
  <c r="H104" i="1" s="1"/>
  <c r="E128" i="1"/>
  <c r="F128" i="1" s="1"/>
  <c r="G128" i="1" s="1"/>
  <c r="H128" i="1" s="1"/>
  <c r="E44" i="1"/>
  <c r="F44" i="1" s="1"/>
  <c r="G44" i="1" s="1"/>
  <c r="H44" i="1" s="1"/>
  <c r="E111" i="1"/>
  <c r="F111" i="1" s="1"/>
  <c r="G111" i="1" s="1"/>
  <c r="H111" i="1" s="1"/>
  <c r="E191" i="1"/>
  <c r="F191" i="1" s="1"/>
  <c r="G191" i="1" s="1"/>
  <c r="H191" i="1" s="1"/>
  <c r="E86" i="1"/>
  <c r="F86" i="1" s="1"/>
  <c r="G86" i="1" s="1"/>
  <c r="H86" i="1" s="1"/>
  <c r="I86" i="1" s="1"/>
  <c r="J86" i="1" s="1"/>
  <c r="E171" i="1"/>
  <c r="F171" i="1" s="1"/>
  <c r="G171" i="1" s="1"/>
  <c r="H171" i="1" s="1"/>
  <c r="E59" i="1"/>
  <c r="F59" i="1" s="1"/>
  <c r="G59" i="1" s="1"/>
  <c r="H59" i="1" s="1"/>
  <c r="I59" i="1" s="1"/>
  <c r="J59" i="1" s="1"/>
  <c r="E180" i="1"/>
  <c r="F180" i="1" s="1"/>
  <c r="G180" i="1" s="1"/>
  <c r="H180" i="1" s="1"/>
  <c r="K180" i="1" s="1"/>
  <c r="F49" i="4" s="1"/>
  <c r="E196" i="1"/>
  <c r="F196" i="1" s="1"/>
  <c r="G196" i="1" s="1"/>
  <c r="H196" i="1" s="1"/>
  <c r="E64" i="1"/>
  <c r="F64" i="1" s="1"/>
  <c r="G64" i="1" s="1"/>
  <c r="H64" i="1" s="1"/>
  <c r="K64" i="1" s="1"/>
  <c r="C79" i="4" s="1"/>
  <c r="E79" i="4" s="1"/>
  <c r="E199" i="1"/>
  <c r="F199" i="1" s="1"/>
  <c r="G199" i="1" s="1"/>
  <c r="H199" i="1" s="1"/>
  <c r="E69" i="1"/>
  <c r="F69" i="1" s="1"/>
  <c r="G69" i="1" s="1"/>
  <c r="H69" i="1" s="1"/>
  <c r="E194" i="1"/>
  <c r="F194" i="1" s="1"/>
  <c r="G194" i="1" s="1"/>
  <c r="H194" i="1" s="1"/>
  <c r="K194" i="1" s="1"/>
  <c r="F66" i="4" s="1"/>
  <c r="E202" i="1"/>
  <c r="F202" i="1" s="1"/>
  <c r="G202" i="1" s="1"/>
  <c r="H202" i="1" s="1"/>
  <c r="E56" i="1"/>
  <c r="F56" i="1" s="1"/>
  <c r="G56" i="1" s="1"/>
  <c r="H56" i="1" s="1"/>
  <c r="E186" i="1"/>
  <c r="F186" i="1" s="1"/>
  <c r="G186" i="1" s="1"/>
  <c r="H186" i="1" s="1"/>
  <c r="E201" i="1"/>
  <c r="F201" i="1" s="1"/>
  <c r="G201" i="1" s="1"/>
  <c r="H201" i="1" s="1"/>
  <c r="K201" i="1" s="1"/>
  <c r="F73" i="4" s="1"/>
  <c r="E103" i="1"/>
  <c r="F103" i="1" s="1"/>
  <c r="G103" i="1" s="1"/>
  <c r="H103" i="1" s="1"/>
  <c r="E131" i="1"/>
  <c r="F131" i="1" s="1"/>
  <c r="G131" i="1" s="1"/>
  <c r="H131" i="1" s="1"/>
  <c r="F137" i="1"/>
  <c r="G137" i="1" s="1"/>
  <c r="H137" i="1" s="1"/>
  <c r="I137" i="1" s="1"/>
  <c r="J137" i="1" s="1"/>
  <c r="F70" i="1"/>
  <c r="G70" i="1" s="1"/>
  <c r="H70" i="1" s="1"/>
  <c r="I70" i="1" s="1"/>
  <c r="J70" i="1" s="1"/>
  <c r="F49" i="1"/>
  <c r="G49" i="1" s="1"/>
  <c r="H49" i="1" s="1"/>
  <c r="I49" i="1" s="1"/>
  <c r="J49" i="1" s="1"/>
  <c r="F43" i="1"/>
  <c r="G43" i="1" s="1"/>
  <c r="H43" i="1" s="1"/>
  <c r="I43" i="1" s="1"/>
  <c r="J43" i="1" s="1"/>
  <c r="E93" i="1"/>
  <c r="F93" i="1" s="1"/>
  <c r="G93" i="1" s="1"/>
  <c r="H93" i="1" s="1"/>
  <c r="F38" i="1"/>
  <c r="G38" i="1" s="1"/>
  <c r="H38" i="1" s="1"/>
  <c r="I38" i="1" s="1"/>
  <c r="J38" i="1" s="1"/>
  <c r="F65" i="1"/>
  <c r="G65" i="1" s="1"/>
  <c r="H65" i="1" s="1"/>
  <c r="K65" i="1" s="1"/>
  <c r="C80" i="4" s="1"/>
  <c r="E80" i="4" s="1"/>
  <c r="F13" i="1"/>
  <c r="G13" i="1" s="1"/>
  <c r="H13" i="1" s="1"/>
  <c r="I13" i="1" s="1"/>
  <c r="J13" i="1" s="1"/>
  <c r="F46" i="1"/>
  <c r="G46" i="1" s="1"/>
  <c r="H46" i="1" s="1"/>
  <c r="I46" i="1" s="1"/>
  <c r="J46" i="1" s="1"/>
  <c r="F213" i="1"/>
  <c r="G213" i="1" s="1"/>
  <c r="H213" i="1" s="1"/>
  <c r="I213" i="1" s="1"/>
  <c r="J213" i="1" s="1"/>
  <c r="E164" i="1"/>
  <c r="F164" i="1" s="1"/>
  <c r="G164" i="1" s="1"/>
  <c r="H164" i="1" s="1"/>
  <c r="E52" i="1"/>
  <c r="F52" i="1" s="1"/>
  <c r="G52" i="1" s="1"/>
  <c r="H52" i="1" s="1"/>
  <c r="E159" i="1"/>
  <c r="F159" i="1" s="1"/>
  <c r="G159" i="1" s="1"/>
  <c r="H159" i="1" s="1"/>
  <c r="E176" i="1"/>
  <c r="F176" i="1" s="1"/>
  <c r="G176" i="1" s="1"/>
  <c r="H176" i="1" s="1"/>
  <c r="E211" i="1"/>
  <c r="F211" i="1" s="1"/>
  <c r="G211" i="1" s="1"/>
  <c r="H211" i="1" s="1"/>
  <c r="K211" i="1" s="1"/>
  <c r="F81" i="4" s="1"/>
  <c r="E42" i="1"/>
  <c r="F42" i="1" s="1"/>
  <c r="G42" i="1" s="1"/>
  <c r="H42" i="1" s="1"/>
  <c r="E105" i="1"/>
  <c r="F105" i="1" s="1"/>
  <c r="G105" i="1" s="1"/>
  <c r="H105" i="1" s="1"/>
  <c r="E124" i="1"/>
  <c r="F124" i="1" s="1"/>
  <c r="G124" i="1" s="1"/>
  <c r="H124" i="1" s="1"/>
  <c r="E179" i="1"/>
  <c r="F179" i="1" s="1"/>
  <c r="G179" i="1" s="1"/>
  <c r="H179" i="1" s="1"/>
  <c r="K179" i="1" s="1"/>
  <c r="F48" i="4" s="1"/>
  <c r="E51" i="1"/>
  <c r="F51" i="1" s="1"/>
  <c r="G51" i="1" s="1"/>
  <c r="H51" i="1" s="1"/>
  <c r="K51" i="1" s="1"/>
  <c r="C68" i="4" s="1"/>
  <c r="E68" i="4" s="1"/>
  <c r="E170" i="1"/>
  <c r="F170" i="1" s="1"/>
  <c r="G170" i="1" s="1"/>
  <c r="H170" i="1" s="1"/>
  <c r="I170" i="1" s="1"/>
  <c r="J170" i="1" s="1"/>
  <c r="E187" i="1"/>
  <c r="F187" i="1" s="1"/>
  <c r="G187" i="1" s="1"/>
  <c r="H187" i="1" s="1"/>
  <c r="E89" i="1"/>
  <c r="F89" i="1" s="1"/>
  <c r="G89" i="1" s="1"/>
  <c r="H89" i="1" s="1"/>
  <c r="K89" i="1" s="1"/>
  <c r="D32" i="4" s="1"/>
  <c r="E167" i="1"/>
  <c r="F167" i="1" s="1"/>
  <c r="G167" i="1" s="1"/>
  <c r="H167" i="1" s="1"/>
  <c r="E57" i="1"/>
  <c r="F57" i="1" s="1"/>
  <c r="G57" i="1" s="1"/>
  <c r="H57" i="1" s="1"/>
  <c r="E178" i="1"/>
  <c r="F178" i="1" s="1"/>
  <c r="G178" i="1" s="1"/>
  <c r="H178" i="1" s="1"/>
  <c r="E195" i="1"/>
  <c r="F195" i="1" s="1"/>
  <c r="G195" i="1" s="1"/>
  <c r="H195" i="1" s="1"/>
  <c r="E66" i="1"/>
  <c r="F66" i="1" s="1"/>
  <c r="G66" i="1" s="1"/>
  <c r="H66" i="1" s="1"/>
  <c r="E161" i="1"/>
  <c r="F161" i="1" s="1"/>
  <c r="G161" i="1" s="1"/>
  <c r="H161" i="1" s="1"/>
  <c r="I161" i="1" s="1"/>
  <c r="J161" i="1" s="1"/>
  <c r="E166" i="1"/>
  <c r="F166" i="1" s="1"/>
  <c r="G166" i="1" s="1"/>
  <c r="H166" i="1" s="1"/>
  <c r="K166" i="1" s="1"/>
  <c r="F37" i="4" s="1"/>
  <c r="E193" i="1"/>
  <c r="F193" i="1" s="1"/>
  <c r="G193" i="1" s="1"/>
  <c r="H193" i="1" s="1"/>
  <c r="F127" i="1"/>
  <c r="G127" i="1" s="1"/>
  <c r="H127" i="1" s="1"/>
  <c r="I127" i="1" s="1"/>
  <c r="J127" i="1" s="1"/>
  <c r="F157" i="1"/>
  <c r="G157" i="1" s="1"/>
  <c r="H157" i="1" s="1"/>
  <c r="I157" i="1" s="1"/>
  <c r="J157" i="1" s="1"/>
  <c r="F215" i="1"/>
  <c r="G215" i="1" s="1"/>
  <c r="H215" i="1" s="1"/>
  <c r="I215" i="1" s="1"/>
  <c r="J215" i="1" s="1"/>
  <c r="F114" i="1"/>
  <c r="G114" i="1" s="1"/>
  <c r="H114" i="1" s="1"/>
  <c r="I114" i="1" s="1"/>
  <c r="J114" i="1" s="1"/>
  <c r="F168" i="1"/>
  <c r="G168" i="1" s="1"/>
  <c r="H168" i="1" s="1"/>
  <c r="K168" i="1" s="1"/>
  <c r="F39" i="4" s="1"/>
  <c r="F107" i="1"/>
  <c r="G107" i="1" s="1"/>
  <c r="H107" i="1" s="1"/>
  <c r="F182" i="1"/>
  <c r="G182" i="1" s="1"/>
  <c r="H182" i="1" s="1"/>
  <c r="K182" i="1" s="1"/>
  <c r="F51" i="4" s="1"/>
  <c r="F158" i="1"/>
  <c r="G158" i="1" s="1"/>
  <c r="H158" i="1" s="1"/>
  <c r="K158" i="1" s="1"/>
  <c r="F29" i="4" s="1"/>
  <c r="F188" i="1"/>
  <c r="G188" i="1" s="1"/>
  <c r="H188" i="1" s="1"/>
  <c r="I188" i="1" s="1"/>
  <c r="J188" i="1" s="1"/>
  <c r="F90" i="1"/>
  <c r="G90" i="1" s="1"/>
  <c r="H90" i="1" s="1"/>
  <c r="I90" i="1" s="1"/>
  <c r="J90" i="1" s="1"/>
  <c r="F115" i="1"/>
  <c r="G115" i="1" s="1"/>
  <c r="H115" i="1" s="1"/>
  <c r="K115" i="1" s="1"/>
  <c r="D59" i="4" s="1"/>
  <c r="F99" i="1"/>
  <c r="G99" i="1" s="1"/>
  <c r="H99" i="1" s="1"/>
  <c r="K99" i="1" s="1"/>
  <c r="D42" i="4" s="1"/>
  <c r="F96" i="1"/>
  <c r="G96" i="1" s="1"/>
  <c r="H96" i="1" s="1"/>
  <c r="K96" i="1" s="1"/>
  <c r="D39" i="4" s="1"/>
  <c r="F214" i="1"/>
  <c r="G214" i="1" s="1"/>
  <c r="H214" i="1" s="1"/>
  <c r="K214" i="1" s="1"/>
  <c r="F84" i="4" s="1"/>
  <c r="F45" i="1"/>
  <c r="G45" i="1" s="1"/>
  <c r="F139" i="1"/>
  <c r="G139" i="1" s="1"/>
  <c r="H139" i="1" s="1"/>
  <c r="I139" i="1" s="1"/>
  <c r="J139" i="1" s="1"/>
  <c r="F181" i="1"/>
  <c r="G181" i="1" s="1"/>
  <c r="H181" i="1" s="1"/>
  <c r="K181" i="1" s="1"/>
  <c r="F50" i="4" s="1"/>
  <c r="F169" i="1"/>
  <c r="G169" i="1" s="1"/>
  <c r="H169" i="1" s="1"/>
  <c r="K169" i="1" s="1"/>
  <c r="F40" i="4" s="1"/>
  <c r="F162" i="1"/>
  <c r="G162" i="1" s="1"/>
  <c r="H162" i="1" s="1"/>
  <c r="K162" i="1" s="1"/>
  <c r="F33" i="4" s="1"/>
  <c r="F190" i="1"/>
  <c r="G190" i="1" s="1"/>
  <c r="H190" i="1" s="1"/>
  <c r="I190" i="1" s="1"/>
  <c r="J190" i="1" s="1"/>
  <c r="F183" i="1"/>
  <c r="G183" i="1" s="1"/>
  <c r="H183" i="1" s="1"/>
  <c r="K183" i="1" s="1"/>
  <c r="F57" i="4" s="1"/>
  <c r="F91" i="1"/>
  <c r="G91" i="1" s="1"/>
  <c r="H91" i="1" s="1"/>
  <c r="I91" i="1" s="1"/>
  <c r="J91" i="1" s="1"/>
  <c r="F204" i="1"/>
  <c r="G204" i="1" s="1"/>
  <c r="H204" i="1" s="1"/>
  <c r="I204" i="1" s="1"/>
  <c r="J204" i="1" s="1"/>
  <c r="F92" i="1"/>
  <c r="G92" i="1" s="1"/>
  <c r="H92" i="1" s="1"/>
  <c r="K92" i="1" s="1"/>
  <c r="D35" i="4" s="1"/>
  <c r="F97" i="1"/>
  <c r="G97" i="1" s="1"/>
  <c r="H97" i="1" s="1"/>
  <c r="K97" i="1" s="1"/>
  <c r="D40" i="4" s="1"/>
  <c r="F210" i="1"/>
  <c r="G210" i="1" s="1"/>
  <c r="H210" i="1" s="1"/>
  <c r="I210" i="1" s="1"/>
  <c r="J210" i="1" s="1"/>
  <c r="D31" i="3"/>
  <c r="D42" i="3"/>
  <c r="D48" i="3"/>
  <c r="D46" i="3"/>
  <c r="D44" i="3"/>
  <c r="D52" i="3"/>
  <c r="D32" i="3"/>
  <c r="D66" i="3"/>
  <c r="D49" i="3"/>
  <c r="D67" i="3"/>
  <c r="D55" i="3"/>
  <c r="D58" i="3"/>
  <c r="D51" i="3"/>
  <c r="D43" i="3"/>
  <c r="D61" i="3"/>
  <c r="D53" i="3"/>
  <c r="D60" i="3"/>
  <c r="D56" i="3"/>
  <c r="D70" i="3"/>
  <c r="D57" i="3"/>
  <c r="D47" i="3"/>
  <c r="D59" i="3"/>
  <c r="D50" i="3"/>
  <c r="D69" i="3"/>
  <c r="D68" i="3"/>
  <c r="D54" i="3"/>
  <c r="D37" i="3"/>
  <c r="H149" i="1"/>
  <c r="K126" i="1"/>
  <c r="D70" i="4" s="1"/>
  <c r="I126" i="1"/>
  <c r="J126" i="1" s="1"/>
  <c r="I120" i="1"/>
  <c r="J120" i="1" s="1"/>
  <c r="K120" i="1"/>
  <c r="D64" i="4" s="1"/>
  <c r="K121" i="1"/>
  <c r="D65" i="4" s="1"/>
  <c r="I121" i="1"/>
  <c r="J121" i="1" s="1"/>
  <c r="K122" i="1"/>
  <c r="D66" i="4" s="1"/>
  <c r="I122" i="1"/>
  <c r="J122" i="1" s="1"/>
  <c r="I116" i="1"/>
  <c r="J116" i="1" s="1"/>
  <c r="K116" i="1"/>
  <c r="D60" i="4" s="1"/>
  <c r="C27" i="4"/>
  <c r="E27" i="4" s="1"/>
  <c r="D139" i="3"/>
  <c r="D140" i="3"/>
  <c r="D142" i="3"/>
  <c r="D136" i="3"/>
  <c r="D119" i="3"/>
  <c r="D138" i="3"/>
  <c r="D133" i="3"/>
  <c r="D118" i="3"/>
  <c r="D124" i="3"/>
  <c r="D122" i="3"/>
  <c r="D128" i="3"/>
  <c r="D126" i="3"/>
  <c r="D137" i="3"/>
  <c r="D113" i="3"/>
  <c r="D130" i="3"/>
  <c r="D127" i="3"/>
  <c r="D125" i="3"/>
  <c r="D123" i="3"/>
  <c r="D121" i="3"/>
  <c r="D131" i="3"/>
  <c r="D132" i="3"/>
  <c r="D129" i="3"/>
  <c r="D120" i="3"/>
  <c r="D36" i="3"/>
  <c r="D38" i="3"/>
  <c r="D33" i="3"/>
  <c r="D34" i="3"/>
  <c r="B63" i="5"/>
  <c r="I107" i="1" l="1"/>
  <c r="J107" i="1" s="1"/>
  <c r="K107" i="1"/>
  <c r="D48" i="4" s="1"/>
  <c r="I84" i="1"/>
  <c r="J84" i="1" s="1"/>
  <c r="K84" i="1"/>
  <c r="D27" i="4" s="1"/>
  <c r="H45" i="1"/>
  <c r="K22" i="1"/>
  <c r="C38" i="4" s="1"/>
  <c r="E38" i="4" s="1"/>
  <c r="K41" i="1"/>
  <c r="C58" i="4" s="1"/>
  <c r="E58" i="4" s="1"/>
  <c r="K34" i="1"/>
  <c r="C48" i="4" s="1"/>
  <c r="E48" i="4" s="1"/>
  <c r="K175" i="1"/>
  <c r="F44" i="4" s="1"/>
  <c r="I54" i="1"/>
  <c r="J54" i="1" s="1"/>
  <c r="I67" i="1"/>
  <c r="J67" i="1" s="1"/>
  <c r="K212" i="1"/>
  <c r="F82" i="4" s="1"/>
  <c r="K18" i="1"/>
  <c r="C34" i="4" s="1"/>
  <c r="E34" i="4" s="1"/>
  <c r="K203" i="1"/>
  <c r="F75" i="4" s="1"/>
  <c r="I138" i="1"/>
  <c r="J138" i="1" s="1"/>
  <c r="I37" i="1"/>
  <c r="J37" i="1" s="1"/>
  <c r="K192" i="1"/>
  <c r="F64" i="4" s="1"/>
  <c r="K129" i="1"/>
  <c r="D73" i="4" s="1"/>
  <c r="K33" i="1"/>
  <c r="C47" i="4" s="1"/>
  <c r="E47" i="4" s="1"/>
  <c r="K49" i="1"/>
  <c r="C66" i="4" s="1"/>
  <c r="E66" i="4" s="1"/>
  <c r="K16" i="1"/>
  <c r="C32" i="4" s="1"/>
  <c r="E32" i="4" s="1"/>
  <c r="I99" i="1"/>
  <c r="J99" i="1" s="1"/>
  <c r="I197" i="1"/>
  <c r="J197" i="1" s="1"/>
  <c r="I97" i="1"/>
  <c r="J97" i="1" s="1"/>
  <c r="I17" i="1"/>
  <c r="J17" i="1" s="1"/>
  <c r="I12" i="1"/>
  <c r="J12" i="1" s="1"/>
  <c r="K161" i="1"/>
  <c r="F32" i="4" s="1"/>
  <c r="K139" i="1"/>
  <c r="D81" i="4" s="1"/>
  <c r="K137" i="1"/>
  <c r="D79" i="4" s="1"/>
  <c r="I134" i="1"/>
  <c r="J134" i="1" s="1"/>
  <c r="K114" i="1"/>
  <c r="D58" i="4" s="1"/>
  <c r="K24" i="1"/>
  <c r="C40" i="4" s="1"/>
  <c r="E40" i="4" s="1"/>
  <c r="K13" i="1"/>
  <c r="C29" i="4" s="1"/>
  <c r="E29" i="4" s="1"/>
  <c r="K188" i="1"/>
  <c r="F60" i="4" s="1"/>
  <c r="I166" i="1"/>
  <c r="J166" i="1" s="1"/>
  <c r="I211" i="1"/>
  <c r="J211" i="1" s="1"/>
  <c r="I206" i="1"/>
  <c r="J206" i="1" s="1"/>
  <c r="I181" i="1"/>
  <c r="J181" i="1" s="1"/>
  <c r="I160" i="1"/>
  <c r="J160" i="1" s="1"/>
  <c r="K209" i="1"/>
  <c r="F79" i="4" s="1"/>
  <c r="I142" i="1"/>
  <c r="J142" i="1" s="1"/>
  <c r="I88" i="1"/>
  <c r="J88" i="1" s="1"/>
  <c r="K123" i="1"/>
  <c r="D67" i="4" s="1"/>
  <c r="K20" i="1"/>
  <c r="C36" i="4" s="1"/>
  <c r="E36" i="4" s="1"/>
  <c r="K55" i="1"/>
  <c r="C72" i="4" s="1"/>
  <c r="E72" i="4" s="1"/>
  <c r="I65" i="1"/>
  <c r="J65" i="1" s="1"/>
  <c r="I35" i="1"/>
  <c r="J35" i="1" s="1"/>
  <c r="I58" i="1"/>
  <c r="J58" i="1" s="1"/>
  <c r="K43" i="1"/>
  <c r="C60" i="4" s="1"/>
  <c r="E60" i="4" s="1"/>
  <c r="K190" i="1"/>
  <c r="F62" i="4" s="1"/>
  <c r="I165" i="1"/>
  <c r="J165" i="1" s="1"/>
  <c r="K215" i="1"/>
  <c r="F85" i="4" s="1"/>
  <c r="K177" i="1"/>
  <c r="F46" i="4" s="1"/>
  <c r="K133" i="1"/>
  <c r="D77" i="4" s="1"/>
  <c r="I89" i="1"/>
  <c r="J89" i="1" s="1"/>
  <c r="K48" i="1"/>
  <c r="C65" i="4" s="1"/>
  <c r="E65" i="4" s="1"/>
  <c r="I51" i="1"/>
  <c r="J51" i="1" s="1"/>
  <c r="K53" i="1"/>
  <c r="C70" i="4" s="1"/>
  <c r="E70" i="4" s="1"/>
  <c r="K44" i="1"/>
  <c r="C61" i="4" s="1"/>
  <c r="E61" i="4" s="1"/>
  <c r="I44" i="1"/>
  <c r="J44" i="1" s="1"/>
  <c r="K128" i="1"/>
  <c r="D72" i="4" s="1"/>
  <c r="I128" i="1"/>
  <c r="J128" i="1" s="1"/>
  <c r="K178" i="1"/>
  <c r="F47" i="4" s="1"/>
  <c r="I178" i="1"/>
  <c r="J178" i="1" s="1"/>
  <c r="I118" i="1"/>
  <c r="J118" i="1" s="1"/>
  <c r="D62" i="4"/>
  <c r="I57" i="1"/>
  <c r="J57" i="1" s="1"/>
  <c r="K57" i="1"/>
  <c r="C74" i="4" s="1"/>
  <c r="E74" i="4" s="1"/>
  <c r="I119" i="1"/>
  <c r="J119" i="1" s="1"/>
  <c r="K119" i="1"/>
  <c r="D63" i="4" s="1"/>
  <c r="K25" i="1"/>
  <c r="C41" i="4" s="1"/>
  <c r="E41" i="4" s="1"/>
  <c r="I25" i="1"/>
  <c r="J25" i="1" s="1"/>
  <c r="I171" i="1"/>
  <c r="J171" i="1" s="1"/>
  <c r="K171" i="1"/>
  <c r="F42" i="4" s="1"/>
  <c r="I200" i="1"/>
  <c r="J200" i="1" s="1"/>
  <c r="K200" i="1"/>
  <c r="F72" i="4" s="1"/>
  <c r="I85" i="1"/>
  <c r="J85" i="1" s="1"/>
  <c r="K85" i="1"/>
  <c r="D28" i="4" s="1"/>
  <c r="K103" i="1"/>
  <c r="D44" i="4" s="1"/>
  <c r="I103" i="1"/>
  <c r="J103" i="1" s="1"/>
  <c r="K193" i="1"/>
  <c r="F65" i="4" s="1"/>
  <c r="I193" i="1"/>
  <c r="J193" i="1" s="1"/>
  <c r="K130" i="1"/>
  <c r="D74" i="4" s="1"/>
  <c r="I130" i="1"/>
  <c r="J130" i="1" s="1"/>
  <c r="I168" i="1"/>
  <c r="J168" i="1" s="1"/>
  <c r="I214" i="1"/>
  <c r="J214" i="1" s="1"/>
  <c r="K70" i="1"/>
  <c r="C85" i="4" s="1"/>
  <c r="E85" i="4" s="1"/>
  <c r="I115" i="1"/>
  <c r="J115" i="1" s="1"/>
  <c r="K125" i="1"/>
  <c r="D69" i="4" s="1"/>
  <c r="K86" i="1"/>
  <c r="D29" i="4" s="1"/>
  <c r="K157" i="1"/>
  <c r="F28" i="4" s="1"/>
  <c r="K205" i="1"/>
  <c r="F77" i="4" s="1"/>
  <c r="K132" i="1"/>
  <c r="D76" i="4" s="1"/>
  <c r="I183" i="1"/>
  <c r="J183" i="1" s="1"/>
  <c r="I32" i="1"/>
  <c r="J32" i="1" s="1"/>
  <c r="I109" i="1"/>
  <c r="J109" i="1" s="1"/>
  <c r="I169" i="1"/>
  <c r="J169" i="1" s="1"/>
  <c r="K14" i="1"/>
  <c r="C30" i="4" s="1"/>
  <c r="E30" i="4" s="1"/>
  <c r="K60" i="1"/>
  <c r="C77" i="4" s="1"/>
  <c r="E77" i="4" s="1"/>
  <c r="K19" i="1"/>
  <c r="C35" i="4" s="1"/>
  <c r="E35" i="4" s="1"/>
  <c r="I15" i="1"/>
  <c r="J15" i="1" s="1"/>
  <c r="I143" i="1"/>
  <c r="J143" i="1" s="1"/>
  <c r="K94" i="1"/>
  <c r="D37" i="4" s="1"/>
  <c r="K213" i="1"/>
  <c r="F83" i="4" s="1"/>
  <c r="K46" i="1"/>
  <c r="C63" i="4" s="1"/>
  <c r="E63" i="4" s="1"/>
  <c r="I194" i="1"/>
  <c r="J194" i="1" s="1"/>
  <c r="K170" i="1"/>
  <c r="F41" i="4" s="1"/>
  <c r="I100" i="1"/>
  <c r="J100" i="1" s="1"/>
  <c r="I96" i="1"/>
  <c r="J96" i="1" s="1"/>
  <c r="I98" i="1"/>
  <c r="J98" i="1" s="1"/>
  <c r="K127" i="1"/>
  <c r="D71" i="4" s="1"/>
  <c r="K117" i="1"/>
  <c r="D61" i="4" s="1"/>
  <c r="K199" i="1"/>
  <c r="F71" i="4" s="1"/>
  <c r="I199" i="1"/>
  <c r="J199" i="1" s="1"/>
  <c r="I164" i="1"/>
  <c r="J164" i="1" s="1"/>
  <c r="K164" i="1"/>
  <c r="F35" i="4" s="1"/>
  <c r="K31" i="1"/>
  <c r="C45" i="4" s="1"/>
  <c r="E45" i="4" s="1"/>
  <c r="I31" i="1"/>
  <c r="J31" i="1" s="1"/>
  <c r="K124" i="1"/>
  <c r="D68" i="4" s="1"/>
  <c r="I124" i="1"/>
  <c r="J124" i="1" s="1"/>
  <c r="K104" i="1"/>
  <c r="D45" i="4" s="1"/>
  <c r="I104" i="1"/>
  <c r="J104" i="1" s="1"/>
  <c r="K56" i="1"/>
  <c r="C73" i="4" s="1"/>
  <c r="E73" i="4" s="1"/>
  <c r="I56" i="1"/>
  <c r="J56" i="1" s="1"/>
  <c r="K141" i="1"/>
  <c r="D83" i="4" s="1"/>
  <c r="I141" i="1"/>
  <c r="J141" i="1" s="1"/>
  <c r="K167" i="1"/>
  <c r="F38" i="4" s="1"/>
  <c r="I167" i="1"/>
  <c r="J167" i="1" s="1"/>
  <c r="K42" i="1"/>
  <c r="C59" i="4" s="1"/>
  <c r="E59" i="4" s="1"/>
  <c r="I42" i="1"/>
  <c r="J42" i="1" s="1"/>
  <c r="K202" i="1"/>
  <c r="F74" i="4" s="1"/>
  <c r="I202" i="1"/>
  <c r="J202" i="1" s="1"/>
  <c r="I36" i="1"/>
  <c r="J36" i="1" s="1"/>
  <c r="K36" i="1"/>
  <c r="C50" i="4" s="1"/>
  <c r="E50" i="4" s="1"/>
  <c r="I26" i="1"/>
  <c r="J26" i="1" s="1"/>
  <c r="K26" i="1"/>
  <c r="C42" i="4" s="1"/>
  <c r="E42" i="4" s="1"/>
  <c r="I131" i="1"/>
  <c r="J131" i="1" s="1"/>
  <c r="K131" i="1"/>
  <c r="D75" i="4" s="1"/>
  <c r="I66" i="1"/>
  <c r="J66" i="1" s="1"/>
  <c r="K66" i="1"/>
  <c r="C81" i="4" s="1"/>
  <c r="E81" i="4" s="1"/>
  <c r="K196" i="1"/>
  <c r="F68" i="4" s="1"/>
  <c r="I196" i="1"/>
  <c r="J196" i="1" s="1"/>
  <c r="F27" i="4"/>
  <c r="I156" i="1"/>
  <c r="J156" i="1" s="1"/>
  <c r="K186" i="1"/>
  <c r="F58" i="4" s="1"/>
  <c r="I186" i="1"/>
  <c r="J186" i="1" s="1"/>
  <c r="K108" i="1"/>
  <c r="D49" i="4" s="1"/>
  <c r="I108" i="1"/>
  <c r="J108" i="1" s="1"/>
  <c r="I105" i="1"/>
  <c r="J105" i="1" s="1"/>
  <c r="K105" i="1"/>
  <c r="D46" i="4" s="1"/>
  <c r="K47" i="1"/>
  <c r="C64" i="4" s="1"/>
  <c r="E64" i="4" s="1"/>
  <c r="I47" i="1"/>
  <c r="J47" i="1" s="1"/>
  <c r="K50" i="1"/>
  <c r="C67" i="4" s="1"/>
  <c r="E67" i="4" s="1"/>
  <c r="I50" i="1"/>
  <c r="J50" i="1" s="1"/>
  <c r="K68" i="1"/>
  <c r="C83" i="4" s="1"/>
  <c r="E83" i="4" s="1"/>
  <c r="I68" i="1"/>
  <c r="J68" i="1" s="1"/>
  <c r="I21" i="1"/>
  <c r="J21" i="1" s="1"/>
  <c r="K21" i="1"/>
  <c r="C37" i="4" s="1"/>
  <c r="E37" i="4" s="1"/>
  <c r="I198" i="1"/>
  <c r="J198" i="1" s="1"/>
  <c r="K198" i="1"/>
  <c r="F70" i="4" s="1"/>
  <c r="I187" i="1"/>
  <c r="J187" i="1" s="1"/>
  <c r="K187" i="1"/>
  <c r="F59" i="4" s="1"/>
  <c r="K176" i="1"/>
  <c r="F45" i="4" s="1"/>
  <c r="I176" i="1"/>
  <c r="J176" i="1" s="1"/>
  <c r="K69" i="1"/>
  <c r="C84" i="4" s="1"/>
  <c r="E84" i="4" s="1"/>
  <c r="I69" i="1"/>
  <c r="J69" i="1" s="1"/>
  <c r="I191" i="1"/>
  <c r="J191" i="1" s="1"/>
  <c r="K191" i="1"/>
  <c r="F63" i="4" s="1"/>
  <c r="I23" i="1"/>
  <c r="J23" i="1" s="1"/>
  <c r="K23" i="1"/>
  <c r="C39" i="4" s="1"/>
  <c r="E39" i="4" s="1"/>
  <c r="I30" i="1"/>
  <c r="J30" i="1" s="1"/>
  <c r="K30" i="1"/>
  <c r="C44" i="4" s="1"/>
  <c r="E44" i="4" s="1"/>
  <c r="K110" i="1"/>
  <c r="D51" i="4" s="1"/>
  <c r="I110" i="1"/>
  <c r="J110" i="1" s="1"/>
  <c r="K93" i="1"/>
  <c r="D36" i="4" s="1"/>
  <c r="I93" i="1"/>
  <c r="J93" i="1" s="1"/>
  <c r="K52" i="1"/>
  <c r="C69" i="4" s="1"/>
  <c r="E69" i="4" s="1"/>
  <c r="I52" i="1"/>
  <c r="J52" i="1" s="1"/>
  <c r="I95" i="1"/>
  <c r="J95" i="1" s="1"/>
  <c r="K95" i="1"/>
  <c r="D38" i="4" s="1"/>
  <c r="K140" i="1"/>
  <c r="D82" i="4" s="1"/>
  <c r="I140" i="1"/>
  <c r="J140" i="1" s="1"/>
  <c r="I189" i="1"/>
  <c r="J189" i="1" s="1"/>
  <c r="K189" i="1"/>
  <c r="F61" i="4" s="1"/>
  <c r="I111" i="1"/>
  <c r="J111" i="1" s="1"/>
  <c r="K111" i="1"/>
  <c r="D57" i="4" s="1"/>
  <c r="I159" i="1"/>
  <c r="J159" i="1" s="1"/>
  <c r="K159" i="1"/>
  <c r="F30" i="4" s="1"/>
  <c r="K195" i="1"/>
  <c r="F67" i="4" s="1"/>
  <c r="I195" i="1"/>
  <c r="J195" i="1" s="1"/>
  <c r="K61" i="1"/>
  <c r="C78" i="4" s="1"/>
  <c r="E78" i="4" s="1"/>
  <c r="K59" i="1"/>
  <c r="C76" i="4" s="1"/>
  <c r="E76" i="4" s="1"/>
  <c r="I64" i="1"/>
  <c r="J64" i="1" s="1"/>
  <c r="K38" i="1"/>
  <c r="C57" i="4" s="1"/>
  <c r="E57" i="4" s="1"/>
  <c r="I87" i="1"/>
  <c r="J87" i="1" s="1"/>
  <c r="I92" i="1"/>
  <c r="J92" i="1" s="1"/>
  <c r="K106" i="1"/>
  <c r="D47" i="4" s="1"/>
  <c r="K204" i="1"/>
  <c r="F76" i="4" s="1"/>
  <c r="I172" i="1"/>
  <c r="J172" i="1" s="1"/>
  <c r="I180" i="1"/>
  <c r="J180" i="1" s="1"/>
  <c r="I158" i="1"/>
  <c r="J158" i="1" s="1"/>
  <c r="I182" i="1"/>
  <c r="J182" i="1" s="1"/>
  <c r="I201" i="1"/>
  <c r="J201" i="1" s="1"/>
  <c r="K90" i="1"/>
  <c r="D33" i="4" s="1"/>
  <c r="K163" i="1"/>
  <c r="F34" i="4" s="1"/>
  <c r="K210" i="1"/>
  <c r="F80" i="4" s="1"/>
  <c r="I179" i="1"/>
  <c r="J179" i="1" s="1"/>
  <c r="K91" i="1"/>
  <c r="D34" i="4" s="1"/>
  <c r="I162" i="1"/>
  <c r="J162" i="1" s="1"/>
  <c r="I27" i="1"/>
  <c r="J27" i="1" s="1"/>
  <c r="I45" i="1" l="1"/>
  <c r="J45" i="1" s="1"/>
  <c r="K45" i="1"/>
  <c r="C62" i="4" s="1"/>
  <c r="E62" i="4" s="1"/>
  <c r="K14" i="5"/>
  <c r="C14" i="5" s="1"/>
  <c r="D14" i="5" s="1"/>
  <c r="E14" i="5" s="1"/>
  <c r="F14" i="5" s="1"/>
  <c r="G14" i="5" s="1"/>
  <c r="K47" i="5"/>
  <c r="C47" i="5" s="1"/>
  <c r="K63" i="5"/>
  <c r="C63" i="5" s="1"/>
  <c r="D63" i="5" s="1"/>
  <c r="E63" i="5" s="1"/>
  <c r="F63" i="5" s="1"/>
  <c r="G63" i="5" s="1"/>
  <c r="K31" i="5"/>
  <c r="C31" i="5" s="1"/>
  <c r="D31" i="5" s="1"/>
  <c r="E31" i="5" s="1"/>
  <c r="F31" i="5" s="1"/>
  <c r="G31" i="5" s="1"/>
  <c r="K11" i="5"/>
  <c r="C11" i="5" s="1"/>
  <c r="D11" i="5" s="1"/>
  <c r="E11" i="5" s="1"/>
  <c r="F11" i="5" s="1"/>
  <c r="G11" i="5" s="1"/>
  <c r="K55" i="5"/>
  <c r="C55" i="5" s="1"/>
  <c r="D55" i="5" s="1"/>
  <c r="E55" i="5" s="1"/>
  <c r="F55" i="5" s="1"/>
  <c r="G55" i="5" s="1"/>
  <c r="K43" i="5"/>
  <c r="C43" i="5" s="1"/>
  <c r="D43" i="5" s="1"/>
  <c r="E43" i="5" s="1"/>
  <c r="F43" i="5" s="1"/>
  <c r="G43" i="5" s="1"/>
  <c r="D47" i="5"/>
  <c r="E47" i="5" s="1"/>
  <c r="F47" i="5" s="1"/>
  <c r="G47" i="5" s="1"/>
  <c r="K65" i="5"/>
  <c r="C65" i="5" s="1"/>
  <c r="D65" i="5" s="1"/>
  <c r="E65" i="5" s="1"/>
  <c r="F65" i="5" s="1"/>
  <c r="G65" i="5" s="1"/>
  <c r="K59" i="5"/>
  <c r="C59" i="5" s="1"/>
  <c r="D59" i="5" s="1"/>
  <c r="E59" i="5" s="1"/>
  <c r="F59" i="5" s="1"/>
  <c r="G59" i="5" s="1"/>
  <c r="K25" i="5"/>
  <c r="C25" i="5" s="1"/>
  <c r="D25" i="5" s="1"/>
  <c r="E25" i="5" s="1"/>
  <c r="F25" i="5" s="1"/>
  <c r="G25" i="5" s="1"/>
  <c r="K69" i="5"/>
  <c r="C69" i="5" s="1"/>
  <c r="D69" i="5" s="1"/>
  <c r="E69" i="5" s="1"/>
  <c r="F69" i="5" s="1"/>
  <c r="G69" i="5" s="1"/>
  <c r="K68" i="5"/>
  <c r="C68" i="5" s="1"/>
  <c r="D68" i="5" s="1"/>
  <c r="E68" i="5" s="1"/>
  <c r="F68" i="5" s="1"/>
  <c r="G68" i="5" s="1"/>
  <c r="K20" i="5"/>
  <c r="C20" i="5" s="1"/>
  <c r="D20" i="5" s="1"/>
  <c r="E20" i="5" s="1"/>
  <c r="F20" i="5" s="1"/>
  <c r="G20" i="5" s="1"/>
  <c r="K29" i="5"/>
  <c r="C29" i="5" s="1"/>
  <c r="D29" i="5" s="1"/>
  <c r="E29" i="5" s="1"/>
  <c r="F29" i="5" s="1"/>
  <c r="G29" i="5" s="1"/>
  <c r="K51" i="5"/>
  <c r="C51" i="5" s="1"/>
  <c r="D51" i="5" s="1"/>
  <c r="E51" i="5" s="1"/>
  <c r="F51" i="5" s="1"/>
  <c r="G51" i="5" s="1"/>
  <c r="K19" i="5"/>
  <c r="C19" i="5" s="1"/>
  <c r="D19" i="5" s="1"/>
  <c r="E19" i="5" s="1"/>
  <c r="F19" i="5" s="1"/>
  <c r="G19" i="5" s="1"/>
  <c r="K35" i="5"/>
  <c r="C35" i="5" s="1"/>
  <c r="D35" i="5" s="1"/>
  <c r="E35" i="5" s="1"/>
  <c r="F35" i="5" s="1"/>
  <c r="G35" i="5" s="1"/>
  <c r="K60" i="5"/>
  <c r="C60" i="5" s="1"/>
  <c r="D60" i="5" s="1"/>
  <c r="E60" i="5" s="1"/>
  <c r="F60" i="5" s="1"/>
  <c r="G60" i="5" s="1"/>
  <c r="K57" i="5"/>
  <c r="C57" i="5" s="1"/>
  <c r="D57" i="5" s="1"/>
  <c r="E57" i="5" s="1"/>
  <c r="F57" i="5" s="1"/>
  <c r="G57" i="5" s="1"/>
  <c r="K48" i="5"/>
  <c r="C48" i="5" s="1"/>
  <c r="D48" i="5" s="1"/>
  <c r="E48" i="5" s="1"/>
  <c r="F48" i="5" s="1"/>
  <c r="G48" i="5" s="1"/>
  <c r="K42" i="5"/>
  <c r="C42" i="5" s="1"/>
  <c r="D42" i="5" s="1"/>
  <c r="E42" i="5" s="1"/>
  <c r="F42" i="5" s="1"/>
  <c r="G42" i="5" s="1"/>
  <c r="K32" i="5"/>
  <c r="C32" i="5" s="1"/>
  <c r="D32" i="5" s="1"/>
  <c r="E32" i="5" s="1"/>
  <c r="F32" i="5" s="1"/>
  <c r="G32" i="5" s="1"/>
  <c r="K34" i="5"/>
  <c r="C34" i="5" s="1"/>
  <c r="D34" i="5" s="1"/>
  <c r="E34" i="5" s="1"/>
  <c r="F34" i="5" s="1"/>
  <c r="G34" i="5" s="1"/>
  <c r="K40" i="5"/>
  <c r="C40" i="5" s="1"/>
  <c r="D40" i="5" s="1"/>
  <c r="E40" i="5" s="1"/>
  <c r="F40" i="5" s="1"/>
  <c r="G40" i="5" s="1"/>
  <c r="K44" i="5"/>
  <c r="D44" i="5"/>
  <c r="E44" i="5" s="1"/>
  <c r="F44" i="5" s="1"/>
  <c r="G44" i="5" s="1"/>
  <c r="K67" i="5"/>
  <c r="C67" i="5" s="1"/>
  <c r="D67" i="5" s="1"/>
  <c r="E67" i="5" s="1"/>
  <c r="F67" i="5" s="1"/>
  <c r="G67" i="5" s="1"/>
  <c r="K53" i="5"/>
  <c r="C53" i="5" s="1"/>
  <c r="D53" i="5" s="1"/>
  <c r="E53" i="5" s="1"/>
  <c r="F53" i="5" s="1"/>
  <c r="G53" i="5" s="1"/>
  <c r="K22" i="5"/>
  <c r="C22" i="5" s="1"/>
  <c r="D22" i="5" s="1"/>
  <c r="E22" i="5" s="1"/>
  <c r="F22" i="5" s="1"/>
  <c r="G22" i="5" s="1"/>
  <c r="K49" i="5"/>
  <c r="C49" i="5" s="1"/>
  <c r="D49" i="5" s="1"/>
  <c r="E49" i="5" s="1"/>
  <c r="F49" i="5" s="1"/>
  <c r="G49" i="5" s="1"/>
  <c r="K13" i="5"/>
  <c r="C13" i="5" s="1"/>
  <c r="D13" i="5" s="1"/>
  <c r="E13" i="5" s="1"/>
  <c r="F13" i="5" s="1"/>
  <c r="G13" i="5" s="1"/>
  <c r="K58" i="5"/>
  <c r="C58" i="5" s="1"/>
  <c r="D58" i="5" s="1"/>
  <c r="E58" i="5" s="1"/>
  <c r="F58" i="5" s="1"/>
  <c r="G58" i="5" s="1"/>
  <c r="K16" i="5"/>
  <c r="C16" i="5" s="1"/>
  <c r="D16" i="5" s="1"/>
  <c r="E16" i="5" s="1"/>
  <c r="F16" i="5" s="1"/>
  <c r="G16" i="5" s="1"/>
  <c r="K23" i="5"/>
  <c r="C23" i="5" s="1"/>
  <c r="D23" i="5" s="1"/>
  <c r="E23" i="5" s="1"/>
  <c r="F23" i="5" s="1"/>
  <c r="G23" i="5" s="1"/>
  <c r="K36" i="5"/>
  <c r="C36" i="5" s="1"/>
  <c r="D36" i="5" s="1"/>
  <c r="E36" i="5" s="1"/>
  <c r="F36" i="5" s="1"/>
  <c r="G36" i="5" s="1"/>
  <c r="K66" i="5"/>
  <c r="C66" i="5" s="1"/>
  <c r="D66" i="5" s="1"/>
  <c r="E66" i="5" s="1"/>
  <c r="F66" i="5" s="1"/>
  <c r="G66" i="5" s="1"/>
  <c r="K10" i="5"/>
  <c r="C10" i="5" s="1"/>
  <c r="D10" i="5" s="1"/>
  <c r="E10" i="5" s="1"/>
  <c r="F10" i="5" s="1"/>
  <c r="G10" i="5" s="1"/>
  <c r="H10" i="5" s="1"/>
  <c r="K33" i="5"/>
  <c r="C33" i="5" s="1"/>
  <c r="D33" i="5" s="1"/>
  <c r="E33" i="5" s="1"/>
  <c r="F33" i="5" s="1"/>
  <c r="G33" i="5" s="1"/>
  <c r="K46" i="5"/>
  <c r="C46" i="5" s="1"/>
  <c r="D46" i="5" s="1"/>
  <c r="E46" i="5" s="1"/>
  <c r="F46" i="5" s="1"/>
  <c r="G46" i="5" s="1"/>
  <c r="K21" i="5"/>
  <c r="C21" i="5" s="1"/>
  <c r="D21" i="5" s="1"/>
  <c r="E21" i="5" s="1"/>
  <c r="F21" i="5" s="1"/>
  <c r="G21" i="5" s="1"/>
  <c r="K30" i="5"/>
  <c r="C30" i="5" s="1"/>
  <c r="D30" i="5" s="1"/>
  <c r="E30" i="5" s="1"/>
  <c r="F30" i="5" s="1"/>
  <c r="G30" i="5" s="1"/>
  <c r="K37" i="5"/>
  <c r="C37" i="5" s="1"/>
  <c r="D37" i="5" s="1"/>
  <c r="E37" i="5" s="1"/>
  <c r="F37" i="5" s="1"/>
  <c r="G37" i="5" s="1"/>
  <c r="K18" i="5"/>
  <c r="C18" i="5" s="1"/>
  <c r="D18" i="5" s="1"/>
  <c r="E18" i="5" s="1"/>
  <c r="F18" i="5" s="1"/>
  <c r="G18" i="5" s="1"/>
  <c r="K24" i="5"/>
  <c r="C24" i="5" s="1"/>
  <c r="D24" i="5" s="1"/>
  <c r="E24" i="5" s="1"/>
  <c r="F24" i="5" s="1"/>
  <c r="G24" i="5" s="1"/>
  <c r="K17" i="5"/>
  <c r="C17" i="5" s="1"/>
  <c r="D17" i="5" s="1"/>
  <c r="E17" i="5" s="1"/>
  <c r="F17" i="5" s="1"/>
  <c r="G17" i="5" s="1"/>
  <c r="K41" i="5"/>
  <c r="C41" i="5" s="1"/>
  <c r="D41" i="5" s="1"/>
  <c r="E41" i="5" s="1"/>
  <c r="F41" i="5" s="1"/>
  <c r="G41" i="5" s="1"/>
  <c r="K54" i="5"/>
  <c r="C54" i="5" s="1"/>
  <c r="D54" i="5" s="1"/>
  <c r="E54" i="5" s="1"/>
  <c r="F54" i="5" s="1"/>
  <c r="G54" i="5" s="1"/>
  <c r="K12" i="5"/>
  <c r="C12" i="5" s="1"/>
  <c r="D12" i="5" s="1"/>
  <c r="E12" i="5" s="1"/>
  <c r="F12" i="5" s="1"/>
  <c r="G12" i="5" s="1"/>
  <c r="K52" i="5"/>
  <c r="C52" i="5" s="1"/>
  <c r="D52" i="5" s="1"/>
  <c r="E52" i="5" s="1"/>
  <c r="F52" i="5" s="1"/>
  <c r="G52" i="5" s="1"/>
  <c r="K15" i="5"/>
  <c r="C15" i="5" s="1"/>
  <c r="D15" i="5" s="1"/>
  <c r="E15" i="5" s="1"/>
  <c r="F15" i="5" s="1"/>
  <c r="G15" i="5" s="1"/>
  <c r="K56" i="5"/>
  <c r="C56" i="5" s="1"/>
  <c r="D56" i="5" s="1"/>
  <c r="E56" i="5" s="1"/>
  <c r="F56" i="5" s="1"/>
  <c r="G56" i="5" s="1"/>
  <c r="K45" i="5"/>
  <c r="C45" i="5" s="1"/>
  <c r="D45" i="5" s="1"/>
  <c r="E45" i="5" s="1"/>
  <c r="F45" i="5" s="1"/>
  <c r="G45" i="5" s="1"/>
  <c r="K26" i="5"/>
  <c r="C26" i="5" s="1"/>
  <c r="D26" i="5" s="1"/>
  <c r="E26" i="5" s="1"/>
  <c r="F26" i="5" s="1"/>
  <c r="G26" i="5" s="1"/>
  <c r="K64" i="5"/>
  <c r="C64" i="5" s="1"/>
  <c r="D64" i="5" s="1"/>
  <c r="E64" i="5" s="1"/>
  <c r="F64" i="5" s="1"/>
  <c r="G64" i="5" s="1"/>
  <c r="K50" i="5"/>
  <c r="C50" i="5" s="1"/>
  <c r="D50" i="5" s="1"/>
  <c r="E50" i="5" s="1"/>
  <c r="F50" i="5" s="1"/>
  <c r="G50" i="5" s="1"/>
  <c r="H26" i="5" l="1"/>
  <c r="H52" i="5"/>
  <c r="H34" i="5"/>
  <c r="H19" i="5"/>
  <c r="C31" i="8" s="1"/>
  <c r="H65" i="5"/>
  <c r="C76" i="8" s="1"/>
  <c r="H55" i="5"/>
  <c r="C68" i="8" s="1"/>
  <c r="H45" i="5"/>
  <c r="C58" i="8" s="1"/>
  <c r="H68" i="5"/>
  <c r="C79" i="8" s="1"/>
  <c r="H23" i="5"/>
  <c r="C35" i="8" s="1"/>
  <c r="H50" i="5"/>
  <c r="C63" i="8" s="1"/>
  <c r="H54" i="5"/>
  <c r="C67" i="8" s="1"/>
  <c r="H24" i="5"/>
  <c r="C36" i="8" s="1"/>
  <c r="H16" i="5"/>
  <c r="C28" i="8" s="1"/>
  <c r="H49" i="5"/>
  <c r="C62" i="8" s="1"/>
  <c r="H44" i="5"/>
  <c r="C57" i="8" s="1"/>
  <c r="H47" i="5"/>
  <c r="C60" i="8" s="1"/>
  <c r="H11" i="5"/>
  <c r="C21" i="6"/>
  <c r="M10" i="5"/>
  <c r="H67" i="5"/>
  <c r="C78" i="8" s="1"/>
  <c r="H31" i="5"/>
  <c r="H59" i="5"/>
  <c r="C72" i="8" s="1"/>
  <c r="H18" i="5"/>
  <c r="C30" i="8" s="1"/>
  <c r="H58" i="5"/>
  <c r="C71" i="8" s="1"/>
  <c r="H60" i="5"/>
  <c r="C73" i="8" s="1"/>
  <c r="H25" i="5"/>
  <c r="C37" i="8" s="1"/>
  <c r="H69" i="5"/>
  <c r="C80" i="8" s="1"/>
  <c r="H56" i="5"/>
  <c r="C69" i="8" s="1"/>
  <c r="H17" i="5"/>
  <c r="C29" i="8" s="1"/>
  <c r="H66" i="5"/>
  <c r="C77" i="8" s="1"/>
  <c r="H13" i="5"/>
  <c r="H35" i="5"/>
  <c r="C45" i="8" s="1"/>
  <c r="H42" i="5"/>
  <c r="C55" i="8" s="1"/>
  <c r="H41" i="5"/>
  <c r="C54" i="8" s="1"/>
  <c r="H30" i="5"/>
  <c r="C40" i="8" s="1"/>
  <c r="H53" i="5"/>
  <c r="C66" i="8" s="1"/>
  <c r="H64" i="5"/>
  <c r="C75" i="8" s="1"/>
  <c r="H29" i="5"/>
  <c r="C39" i="8" s="1"/>
  <c r="H43" i="5"/>
  <c r="C56" i="8" s="1"/>
  <c r="H63" i="5"/>
  <c r="C74" i="8" s="1"/>
  <c r="H15" i="5"/>
  <c r="H21" i="5"/>
  <c r="C33" i="8" s="1"/>
  <c r="H36" i="5"/>
  <c r="C46" i="8" s="1"/>
  <c r="H20" i="5"/>
  <c r="C32" i="8" s="1"/>
  <c r="H12" i="5"/>
  <c r="H46" i="5"/>
  <c r="C59" i="8" s="1"/>
  <c r="H22" i="5"/>
  <c r="C34" i="8" s="1"/>
  <c r="H51" i="5"/>
  <c r="C64" i="8" s="1"/>
  <c r="H40" i="5"/>
  <c r="C53" i="8" s="1"/>
  <c r="H32" i="5"/>
  <c r="H57" i="5"/>
  <c r="C70" i="8" s="1"/>
  <c r="H48" i="5"/>
  <c r="C61" i="8" s="1"/>
  <c r="H33" i="5"/>
  <c r="H14" i="5"/>
  <c r="H37" i="5"/>
  <c r="C52" i="8" s="1"/>
  <c r="M52" i="5" l="1"/>
  <c r="C65" i="8"/>
  <c r="M26" i="5"/>
  <c r="C38" i="8"/>
  <c r="C37" i="6"/>
  <c r="C64" i="6"/>
  <c r="C71" i="6"/>
  <c r="M59" i="5"/>
  <c r="M17" i="5"/>
  <c r="C28" i="6"/>
  <c r="M48" i="5"/>
  <c r="C60" i="6"/>
  <c r="C31" i="6"/>
  <c r="M20" i="5"/>
  <c r="M53" i="5"/>
  <c r="C65" i="6"/>
  <c r="C68" i="6"/>
  <c r="M56" i="5"/>
  <c r="C77" i="6"/>
  <c r="M67" i="5"/>
  <c r="C35" i="6"/>
  <c r="M24" i="5"/>
  <c r="M55" i="5"/>
  <c r="C67" i="6"/>
  <c r="C58" i="6"/>
  <c r="M46" i="5"/>
  <c r="C78" i="6"/>
  <c r="M68" i="5"/>
  <c r="C40" i="6"/>
  <c r="M31" i="5"/>
  <c r="M36" i="5"/>
  <c r="C45" i="6"/>
  <c r="M50" i="5"/>
  <c r="C62" i="6"/>
  <c r="C38" i="6"/>
  <c r="M29" i="5"/>
  <c r="C42" i="6"/>
  <c r="M33" i="5"/>
  <c r="C27" i="6"/>
  <c r="M16" i="5"/>
  <c r="M30" i="5"/>
  <c r="C39" i="6"/>
  <c r="C41" i="6"/>
  <c r="M32" i="5"/>
  <c r="M40" i="5"/>
  <c r="C52" i="6"/>
  <c r="C26" i="6"/>
  <c r="M15" i="5"/>
  <c r="C54" i="6"/>
  <c r="M42" i="5"/>
  <c r="C72" i="6"/>
  <c r="M60" i="5"/>
  <c r="M11" i="5"/>
  <c r="C22" i="6"/>
  <c r="C34" i="6"/>
  <c r="M23" i="5"/>
  <c r="M34" i="5"/>
  <c r="C43" i="6"/>
  <c r="C25" i="6"/>
  <c r="M14" i="5"/>
  <c r="M49" i="5"/>
  <c r="C61" i="6"/>
  <c r="M64" i="5"/>
  <c r="C74" i="6"/>
  <c r="M57" i="5"/>
  <c r="C69" i="6"/>
  <c r="C66" i="6"/>
  <c r="M54" i="5"/>
  <c r="C32" i="6"/>
  <c r="M21" i="5"/>
  <c r="M25" i="5"/>
  <c r="C36" i="6"/>
  <c r="M51" i="5"/>
  <c r="C63" i="6"/>
  <c r="M63" i="5"/>
  <c r="C73" i="6"/>
  <c r="C44" i="6"/>
  <c r="M35" i="5"/>
  <c r="M58" i="5"/>
  <c r="C70" i="6"/>
  <c r="C59" i="6"/>
  <c r="M47" i="5"/>
  <c r="M66" i="5"/>
  <c r="C76" i="6"/>
  <c r="C23" i="6"/>
  <c r="M12" i="5"/>
  <c r="M45" i="5"/>
  <c r="C57" i="6"/>
  <c r="M69" i="5"/>
  <c r="C79" i="6"/>
  <c r="M65" i="5"/>
  <c r="C75" i="6"/>
  <c r="C53" i="6"/>
  <c r="M41" i="5"/>
  <c r="C30" i="6"/>
  <c r="M19" i="5"/>
  <c r="C51" i="6"/>
  <c r="M37" i="5"/>
  <c r="M22" i="5"/>
  <c r="C33" i="6"/>
  <c r="C55" i="6"/>
  <c r="M43" i="5"/>
  <c r="M13" i="5"/>
  <c r="C24" i="6"/>
  <c r="C29" i="6"/>
  <c r="M18" i="5"/>
  <c r="M44" i="5"/>
  <c r="C56" i="6"/>
  <c r="E46" i="2"/>
  <c r="E19" i="2"/>
  <c r="E31" i="2"/>
  <c r="E54" i="2"/>
  <c r="E38" i="2"/>
  <c r="E49" i="2"/>
  <c r="E59" i="2"/>
  <c r="E33" i="2"/>
  <c r="E67" i="2"/>
  <c r="E22" i="2"/>
  <c r="E41" i="2"/>
  <c r="E32" i="2"/>
  <c r="E24" i="2"/>
  <c r="C30" i="2"/>
  <c r="E51" i="2"/>
  <c r="E35" i="2"/>
  <c r="E57" i="2"/>
  <c r="E53" i="2"/>
  <c r="E14" i="2"/>
  <c r="E48" i="2"/>
  <c r="C64" i="2"/>
  <c r="E25" i="2"/>
  <c r="E61" i="2"/>
  <c r="E52" i="2"/>
  <c r="E68" i="2"/>
  <c r="E13" i="2"/>
  <c r="E12" i="2"/>
  <c r="E34" i="2"/>
  <c r="E64" i="2"/>
  <c r="E50" i="2"/>
  <c r="E21" i="2"/>
  <c r="E15" i="2"/>
  <c r="E47" i="2"/>
  <c r="E36" i="2"/>
  <c r="E17" i="2"/>
  <c r="E56" i="2"/>
  <c r="E27" i="2"/>
  <c r="E55" i="2"/>
  <c r="E58" i="2"/>
  <c r="E30" i="2"/>
  <c r="E69" i="2"/>
  <c r="E65" i="2"/>
  <c r="E37" i="2"/>
  <c r="E23" i="2"/>
  <c r="E20" i="2"/>
  <c r="E66" i="2"/>
  <c r="E70" i="2"/>
  <c r="E16" i="2"/>
  <c r="E42" i="2"/>
  <c r="E60" i="2"/>
  <c r="E26" i="2"/>
  <c r="E18" i="2"/>
  <c r="C41" i="2"/>
  <c r="E44" i="2"/>
  <c r="E43" i="2"/>
</calcChain>
</file>

<file path=xl/sharedStrings.xml><?xml version="1.0" encoding="utf-8"?>
<sst xmlns="http://schemas.openxmlformats.org/spreadsheetml/2006/main" count="852" uniqueCount="202">
  <si>
    <t xml:space="preserve"> </t>
  </si>
  <si>
    <t>(SA c/l)</t>
  </si>
  <si>
    <t>ZONES</t>
  </si>
  <si>
    <t>BASIC</t>
  </si>
  <si>
    <t>ZONE</t>
  </si>
  <si>
    <t>RTL</t>
  </si>
  <si>
    <t>DEALER</t>
  </si>
  <si>
    <t xml:space="preserve"> NOTIONAL PUMP PRICE</t>
  </si>
  <si>
    <t>EFFECTIVE</t>
  </si>
  <si>
    <t xml:space="preserve">  ACTUAL</t>
  </si>
  <si>
    <t xml:space="preserve">A </t>
  </si>
  <si>
    <t>LIST</t>
  </si>
  <si>
    <t>DIFF</t>
  </si>
  <si>
    <t>WHOLESALE</t>
  </si>
  <si>
    <t>MARGIN</t>
  </si>
  <si>
    <t>NETT PRICE</t>
  </si>
  <si>
    <t xml:space="preserve">  PUMP</t>
  </si>
  <si>
    <t>PRICE</t>
  </si>
  <si>
    <t>ACTUAL</t>
  </si>
  <si>
    <t>ROUNDED</t>
  </si>
  <si>
    <t>PUMP</t>
  </si>
  <si>
    <t>AFTER</t>
  </si>
  <si>
    <t xml:space="preserve"> PRICE</t>
  </si>
  <si>
    <t>Price</t>
  </si>
  <si>
    <t>ROUNDING</t>
  </si>
  <si>
    <t>1A</t>
  </si>
  <si>
    <t>2A</t>
  </si>
  <si>
    <t>3A</t>
  </si>
  <si>
    <t>4A</t>
  </si>
  <si>
    <t>5A</t>
  </si>
  <si>
    <t>6A</t>
  </si>
  <si>
    <t>7A</t>
  </si>
  <si>
    <t>8A</t>
  </si>
  <si>
    <t>9A</t>
  </si>
  <si>
    <t>10A</t>
  </si>
  <si>
    <t>11A</t>
  </si>
  <si>
    <t>13A</t>
  </si>
  <si>
    <t>15A</t>
  </si>
  <si>
    <t>17A</t>
  </si>
  <si>
    <t>19A</t>
  </si>
  <si>
    <t>3B</t>
  </si>
  <si>
    <t>6B</t>
  </si>
  <si>
    <t>7B</t>
  </si>
  <si>
    <t>8B</t>
  </si>
  <si>
    <t>9B</t>
  </si>
  <si>
    <t>10B</t>
  </si>
  <si>
    <t>12B</t>
  </si>
  <si>
    <t>14B</t>
  </si>
  <si>
    <t>5C</t>
  </si>
  <si>
    <t>6C</t>
  </si>
  <si>
    <t>7C</t>
  </si>
  <si>
    <t>8C</t>
  </si>
  <si>
    <t>9C</t>
  </si>
  <si>
    <t>GAUTENG</t>
  </si>
  <si>
    <t>10C</t>
  </si>
  <si>
    <t>11C</t>
  </si>
  <si>
    <t>12C</t>
  </si>
  <si>
    <t>13C</t>
  </si>
  <si>
    <t>14C</t>
  </si>
  <si>
    <t>15C</t>
  </si>
  <si>
    <t>16C</t>
  </si>
  <si>
    <t>17C</t>
  </si>
  <si>
    <t>31J</t>
  </si>
  <si>
    <t>32J</t>
  </si>
  <si>
    <t>33J</t>
  </si>
  <si>
    <t>34J</t>
  </si>
  <si>
    <t>35J</t>
  </si>
  <si>
    <t>36J</t>
  </si>
  <si>
    <t>37J</t>
  </si>
  <si>
    <t>57A</t>
  </si>
  <si>
    <t>69A</t>
  </si>
  <si>
    <t>57C</t>
  </si>
  <si>
    <t>58C</t>
  </si>
  <si>
    <t>60C</t>
  </si>
  <si>
    <t>61C</t>
  </si>
  <si>
    <t>62C</t>
  </si>
  <si>
    <t>63C</t>
  </si>
  <si>
    <t>64C</t>
  </si>
  <si>
    <t>67C</t>
  </si>
  <si>
    <t>Basic</t>
  </si>
  <si>
    <t>Zone</t>
  </si>
  <si>
    <t>A &amp; B</t>
  </si>
  <si>
    <t>List</t>
  </si>
  <si>
    <t>Diff.</t>
  </si>
  <si>
    <t>Wholesale</t>
  </si>
  <si>
    <t>C &amp; J</t>
  </si>
  <si>
    <t xml:space="preserve">35J </t>
  </si>
  <si>
    <t>Port Nolloth</t>
  </si>
  <si>
    <t>MAXIMUM NATIONAL LEGISLATED RETAIL PRICE</t>
  </si>
  <si>
    <t>93 RON UNLEADED AND LEAD REPLACEMENT</t>
  </si>
  <si>
    <t xml:space="preserve">WHOLESALE PRICES IN THE REPUBLIC OF SOUTH AFRICA </t>
  </si>
  <si>
    <t>Diesel 0.05% sulfur</t>
  </si>
  <si>
    <t>Diesel 0.005% sulfur</t>
  </si>
  <si>
    <t>PETROL PUMP PRICES BY ZONE IN THE REPUBLIC OF SOUTH AFRICA</t>
  </si>
  <si>
    <t xml:space="preserve">95 RON UNLEADED </t>
  </si>
  <si>
    <t>95 RON LEAD REPLACEMENT</t>
  </si>
  <si>
    <t>5B</t>
  </si>
  <si>
    <t>The maximum retail price at which "loose" Illuminating</t>
  </si>
  <si>
    <t>Illuminating Paraffin</t>
  </si>
  <si>
    <t xml:space="preserve">Paraffin, i.e. excluding cost of package/ packaging, may </t>
  </si>
  <si>
    <t xml:space="preserve">   </t>
  </si>
  <si>
    <t>PETROLEUM PRODUCTS ACT, 1977</t>
  </si>
  <si>
    <t>(ACT No. 120 of 1977)</t>
  </si>
  <si>
    <t>SCHEDULE</t>
  </si>
  <si>
    <t>Unleaded Petrol</t>
  </si>
  <si>
    <t>Lead Replacement Petrol</t>
  </si>
  <si>
    <t>93 Octane</t>
  </si>
  <si>
    <t>95 Octane</t>
  </si>
  <si>
    <t xml:space="preserve"> 1A  </t>
  </si>
  <si>
    <t xml:space="preserve"> 2A  </t>
  </si>
  <si>
    <t xml:space="preserve"> 3A </t>
  </si>
  <si>
    <t xml:space="preserve"> 4A  </t>
  </si>
  <si>
    <t xml:space="preserve"> 5A   </t>
  </si>
  <si>
    <t xml:space="preserve"> 6A   </t>
  </si>
  <si>
    <t xml:space="preserve"> 7A  </t>
  </si>
  <si>
    <t xml:space="preserve"> 8A  </t>
  </si>
  <si>
    <t xml:space="preserve"> 9A </t>
  </si>
  <si>
    <t xml:space="preserve">10A  </t>
  </si>
  <si>
    <t xml:space="preserve">11A   </t>
  </si>
  <si>
    <t xml:space="preserve">13A  </t>
  </si>
  <si>
    <t xml:space="preserve">15A </t>
  </si>
  <si>
    <t xml:space="preserve">17A  </t>
  </si>
  <si>
    <t xml:space="preserve">19A  </t>
  </si>
  <si>
    <t xml:space="preserve">57A </t>
  </si>
  <si>
    <t xml:space="preserve"> 3B  </t>
  </si>
  <si>
    <t xml:space="preserve"> 5B</t>
  </si>
  <si>
    <t xml:space="preserve"> 6B   </t>
  </si>
  <si>
    <t xml:space="preserve"> 7B  </t>
  </si>
  <si>
    <t xml:space="preserve"> 8B </t>
  </si>
  <si>
    <t xml:space="preserve"> 9B   </t>
  </si>
  <si>
    <t xml:space="preserve">10B  </t>
  </si>
  <si>
    <t xml:space="preserve">12B </t>
  </si>
  <si>
    <t xml:space="preserve">14B  </t>
  </si>
  <si>
    <t xml:space="preserve"> 5C  </t>
  </si>
  <si>
    <t xml:space="preserve"> 6C </t>
  </si>
  <si>
    <t xml:space="preserve"> 7C  </t>
  </si>
  <si>
    <t xml:space="preserve"> 8C  </t>
  </si>
  <si>
    <t xml:space="preserve"> 9C  </t>
  </si>
  <si>
    <t xml:space="preserve">10C   </t>
  </si>
  <si>
    <t xml:space="preserve">11C   </t>
  </si>
  <si>
    <t xml:space="preserve">12C   </t>
  </si>
  <si>
    <t xml:space="preserve">13C   </t>
  </si>
  <si>
    <t xml:space="preserve">14C  </t>
  </si>
  <si>
    <t xml:space="preserve">15C   </t>
  </si>
  <si>
    <t xml:space="preserve">16C   </t>
  </si>
  <si>
    <t xml:space="preserve">17C </t>
  </si>
  <si>
    <t xml:space="preserve">57C  </t>
  </si>
  <si>
    <t xml:space="preserve">58C  </t>
  </si>
  <si>
    <t xml:space="preserve">60C  </t>
  </si>
  <si>
    <t xml:space="preserve">61C  </t>
  </si>
  <si>
    <t xml:space="preserve">63C </t>
  </si>
  <si>
    <t xml:space="preserve">64C  </t>
  </si>
  <si>
    <t xml:space="preserve">67C  </t>
  </si>
  <si>
    <t xml:space="preserve">31J  </t>
  </si>
  <si>
    <t xml:space="preserve">32J   </t>
  </si>
  <si>
    <t xml:space="preserve">33J  </t>
  </si>
  <si>
    <t xml:space="preserve">34J   </t>
  </si>
  <si>
    <t xml:space="preserve">35J  </t>
  </si>
  <si>
    <t xml:space="preserve">36J </t>
  </si>
  <si>
    <t xml:space="preserve">37J  </t>
  </si>
  <si>
    <t>Commencement</t>
  </si>
  <si>
    <t>LIQUEFIED PETROLEUM GAS RETAIL PRICES BY ZONE IN THE REPUBLIC OF SOUTH AFRICA</t>
  </si>
  <si>
    <t>(SA c/kg)</t>
  </si>
  <si>
    <t>RETAIL</t>
  </si>
  <si>
    <t>PRICE*</t>
  </si>
  <si>
    <t>PRE-RETAIL</t>
  </si>
  <si>
    <t>PRICE PLUS VAT</t>
  </si>
  <si>
    <t>Cents per Kilogram</t>
  </si>
  <si>
    <t>PRICE**</t>
  </si>
  <si>
    <t>Liquefied Petroleum Gas Zones</t>
  </si>
  <si>
    <t>Definitions</t>
  </si>
  <si>
    <t>*Maximum refinery gate price, operating expenses, working capital, depreciation and gross margin</t>
  </si>
  <si>
    <t xml:space="preserve">**Retail price (excl. VAT) = (Basic price + zone diff) * 15% </t>
  </si>
  <si>
    <t>Operating expenses</t>
  </si>
  <si>
    <t>MRGP</t>
  </si>
  <si>
    <t>Working capital</t>
  </si>
  <si>
    <t>Depreciation</t>
  </si>
  <si>
    <t>Gross margin</t>
  </si>
  <si>
    <t>Difference</t>
  </si>
  <si>
    <t>c/l</t>
  </si>
  <si>
    <t xml:space="preserve">No. </t>
  </si>
  <si>
    <t>Old Zone</t>
  </si>
  <si>
    <t>PPI</t>
  </si>
  <si>
    <t>New rate</t>
  </si>
  <si>
    <t>AMENDMENT OF THE REGULATIONS IN RESPECT OF PETROLEUM PRODUCTS</t>
  </si>
  <si>
    <t>Petrol price zones</t>
  </si>
  <si>
    <t>per litre, in "own container" supplied for filling.</t>
  </si>
  <si>
    <t xml:space="preserve"> Saldanha Bay WC</t>
  </si>
  <si>
    <t>WC</t>
  </si>
  <si>
    <t>press</t>
  </si>
  <si>
    <t xml:space="preserve">DEPARTMENT OF MINERAL AND PETROLEUM RESOURCES </t>
  </si>
  <si>
    <t>Maximum Retail Price for Liquefied Petroleum Gas</t>
  </si>
  <si>
    <t xml:space="preserve"> The maximum retail price for Liquefied Petroleum Gas:</t>
  </si>
  <si>
    <t xml:space="preserve"> Liquefied Petroleum Gas Zones</t>
  </si>
  <si>
    <t>The maximum retail price for Liquefied Petroleum Gas supplied to residential customers for the period 02 September 2026 to 06 October 2026.</t>
  </si>
  <si>
    <t>These Regulations will come into operation at 00h01 on 02 September 2026.</t>
  </si>
  <si>
    <t>EFFECTIVE 02 SEPTEMBER 2026</t>
  </si>
  <si>
    <t>In these regulations "the Regulations" mean the regulations published by Government Notice on 01 September 2026.</t>
  </si>
  <si>
    <r>
      <t xml:space="preserve">be sold at any place in South Africa is </t>
    </r>
    <r>
      <rPr>
        <b/>
        <sz val="10"/>
        <rFont val="Consolas"/>
        <family val="3"/>
      </rPr>
      <t>2,705.00</t>
    </r>
    <r>
      <rPr>
        <sz val="10"/>
        <rFont val="Consolas"/>
        <family val="3"/>
      </rPr>
      <t xml:space="preserve"> cents</t>
    </r>
  </si>
  <si>
    <r>
      <t xml:space="preserve">The MRP for LPGas that is imported through Port of Saldanha Bay will  increase by 79 </t>
    </r>
    <r>
      <rPr>
        <b/>
        <sz val="12"/>
        <rFont val="Courier New"/>
        <family val="3"/>
      </rPr>
      <t>cents per kilogram</t>
    </r>
    <r>
      <rPr>
        <sz val="12"/>
        <rFont val="Courier New"/>
        <family val="3"/>
      </rPr>
      <t xml:space="preserve"> effective from 02 September 2026.</t>
    </r>
  </si>
  <si>
    <t>The Minister of Mineral and Petroleum Resources  has under Section 2(1)(c) of the Petroleum Products Act, 1977 (Act No.120 of 1977) made the Regulations set out in the Schedule. This substitutes the Schedule that was promulgated on 04 August 2026.</t>
  </si>
  <si>
    <t>Substitution of Regulation that was promulgated on 04 August 2026 in the Government Gazette.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</si>
</sst>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General_)"/>
    <numFmt numFmtId="166" formatCode="0.00_)"/>
    <numFmt numFmtId="167" formatCode="0.0_)"/>
    <numFmt numFmtId="168" formatCode="#,##0.0_);\(#,##0.0\)"/>
    <numFmt numFmtId="169" formatCode="0.000_)"/>
    <numFmt numFmtId="170" formatCode="0.000"/>
    <numFmt numFmtId="171" formatCode="#,##0.0"/>
    <numFmt numFmtId="172" formatCode="#,##0.000"/>
    <numFmt numFmtId="173" formatCode="0."/>
    <numFmt numFmtId="174" formatCode="#,##0.000_);\(#,##0.000\)"/>
    <numFmt numFmtId="175" formatCode="[$-1C09]dd\ mmmm\ yyyy;@"/>
    <numFmt numFmtId="176" formatCode="_ * #,##0.000_ ;_ * \-#,##0.000_ ;_ * &quot;-&quot;??_ ;_ @_ "/>
    <numFmt numFmtId="177" formatCode="_(* #,##0.000_);_(* \(#,##0.000\);_(* &quot;-&quot;??_);_(@_)"/>
  </numFmts>
  <fonts count="42" x14ac:knownFonts="1">
    <font>
      <sz val="10"/>
      <name val="Courier"/>
    </font>
    <font>
      <sz val="11"/>
      <color theme="1"/>
      <name val="Calibri"/>
      <family val="2"/>
      <scheme val="minor"/>
    </font>
    <font>
      <sz val="11"/>
      <color theme="1"/>
      <name val="Calibri"/>
      <family val="2"/>
      <scheme val="minor"/>
    </font>
    <font>
      <sz val="10"/>
      <name val="Arial"/>
      <family val="2"/>
    </font>
    <font>
      <sz val="8"/>
      <name val="Courier"/>
      <family val="3"/>
    </font>
    <font>
      <sz val="12"/>
      <name val="Consolas"/>
      <family val="3"/>
    </font>
    <font>
      <sz val="10"/>
      <name val="Consolas"/>
      <family val="3"/>
    </font>
    <font>
      <b/>
      <sz val="10"/>
      <name val="Consolas"/>
      <family val="3"/>
    </font>
    <font>
      <b/>
      <u/>
      <sz val="10"/>
      <name val="Consolas"/>
      <family val="3"/>
    </font>
    <font>
      <u/>
      <sz val="10"/>
      <name val="Courier"/>
      <family val="3"/>
    </font>
    <font>
      <sz val="12"/>
      <name val="Courier New"/>
      <family val="3"/>
    </font>
    <font>
      <b/>
      <sz val="12"/>
      <name val="Courier New"/>
      <family val="3"/>
    </font>
    <font>
      <sz val="8"/>
      <name val="Courier"/>
      <family val="3"/>
    </font>
    <font>
      <i/>
      <sz val="12"/>
      <name val="Courier New"/>
      <family val="3"/>
    </font>
    <font>
      <b/>
      <sz val="12"/>
      <color indexed="8"/>
      <name val="Courier New"/>
      <family val="3"/>
    </font>
    <font>
      <sz val="12"/>
      <color indexed="8"/>
      <name val="Courier New"/>
      <family val="3"/>
    </font>
    <font>
      <b/>
      <sz val="10"/>
      <color indexed="10"/>
      <name val="Arial"/>
      <family val="2"/>
    </font>
    <font>
      <sz val="10"/>
      <name val="Arial"/>
      <family val="2"/>
    </font>
    <font>
      <b/>
      <sz val="10"/>
      <name val="Arial"/>
      <family val="2"/>
    </font>
    <font>
      <b/>
      <sz val="10"/>
      <color rgb="FF0000FF"/>
      <name val="Consolas"/>
      <family val="3"/>
    </font>
    <font>
      <sz val="10"/>
      <color rgb="FF0000FF"/>
      <name val="Consolas"/>
      <family val="3"/>
    </font>
    <font>
      <sz val="10"/>
      <name val="Courier"/>
      <family val="3"/>
    </font>
    <font>
      <sz val="10"/>
      <name val="Courier"/>
    </font>
    <font>
      <b/>
      <i/>
      <sz val="12"/>
      <name val="Courier New"/>
      <family val="3"/>
    </font>
    <font>
      <sz val="12"/>
      <color rgb="FF000000"/>
      <name val="Courier New"/>
      <family val="3"/>
    </font>
    <font>
      <b/>
      <sz val="12"/>
      <color rgb="FF000000"/>
      <name val="Courier New"/>
      <family val="3"/>
    </font>
    <font>
      <b/>
      <sz val="10"/>
      <color indexed="10"/>
      <name val="Consolas"/>
      <family val="3"/>
    </font>
    <font>
      <sz val="10"/>
      <color rgb="FFFF0000"/>
      <name val="Consolas"/>
      <family val="3"/>
    </font>
    <font>
      <b/>
      <sz val="10"/>
      <color rgb="FFFF0000"/>
      <name val="Consolas"/>
      <family val="3"/>
    </font>
    <font>
      <sz val="10"/>
      <color rgb="FFFF0000"/>
      <name val="Courier"/>
    </font>
    <font>
      <sz val="12"/>
      <color rgb="FFFF0000"/>
      <name val="Consolas"/>
      <family val="3"/>
    </font>
    <font>
      <sz val="10"/>
      <color rgb="FFFF0000"/>
      <name val="Arial"/>
      <family val="2"/>
    </font>
    <font>
      <sz val="10"/>
      <name val="Arial"/>
      <family val="2"/>
    </font>
    <font>
      <sz val="11"/>
      <name val="MS Sans Serif"/>
      <family val="2"/>
    </font>
    <font>
      <sz val="10"/>
      <name val="MS Sans Serif"/>
    </font>
    <font>
      <sz val="10"/>
      <name val="MS Sans Serif"/>
      <family val="2"/>
    </font>
    <font>
      <sz val="10"/>
      <color theme="1"/>
      <name val="Consolas"/>
      <family val="3"/>
    </font>
    <font>
      <b/>
      <sz val="12"/>
      <color rgb="FFFF0000"/>
      <name val="Courier New"/>
      <family val="3"/>
    </font>
    <font>
      <sz val="12"/>
      <color rgb="FFFF0000"/>
      <name val="Courier New"/>
      <family val="3"/>
    </font>
    <font>
      <sz val="12"/>
      <color theme="1"/>
      <name val="Courier New"/>
      <family val="3"/>
    </font>
    <font>
      <b/>
      <sz val="10"/>
      <color theme="1"/>
      <name val="Consolas"/>
      <family val="3"/>
    </font>
    <font>
      <b/>
      <sz val="10"/>
      <color rgb="FFFF0000"/>
      <name val="Courier"/>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s>
  <borders count="47">
    <border>
      <left/>
      <right/>
      <top/>
      <bottom/>
      <diagonal/>
    </border>
    <border>
      <left style="medium">
        <color indexed="64"/>
      </left>
      <right/>
      <top/>
      <bottom/>
      <diagonal/>
    </border>
    <border>
      <left style="medium">
        <color indexed="64"/>
      </left>
      <right/>
      <top style="thin">
        <color indexed="8"/>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8"/>
      </top>
      <bottom/>
      <diagonal/>
    </border>
    <border>
      <left/>
      <right/>
      <top/>
      <bottom style="thin">
        <color indexed="8"/>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8"/>
      </top>
      <bottom style="thin">
        <color indexed="64"/>
      </bottom>
      <diagonal/>
    </border>
    <border>
      <left/>
      <right style="medium">
        <color indexed="64"/>
      </right>
      <top style="thin">
        <color indexed="8"/>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thin">
        <color indexed="8"/>
      </bottom>
      <diagonal/>
    </border>
    <border>
      <left style="medium">
        <color indexed="64"/>
      </left>
      <right/>
      <top style="thin">
        <color indexed="8"/>
      </top>
      <bottom/>
      <diagonal/>
    </border>
    <border>
      <left/>
      <right style="medium">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8"/>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ck">
        <color indexed="64"/>
      </bottom>
      <diagonal/>
    </border>
    <border>
      <left/>
      <right/>
      <top style="thick">
        <color indexed="64"/>
      </top>
      <bottom style="medium">
        <color indexed="64"/>
      </bottom>
      <diagonal/>
    </border>
    <border>
      <left/>
      <right style="medium">
        <color indexed="64"/>
      </right>
      <top/>
      <bottom style="thick">
        <color indexed="64"/>
      </bottom>
      <diagonal/>
    </border>
  </borders>
  <cellStyleXfs count="114">
    <xf numFmtId="165" fontId="0" fillId="0" borderId="0"/>
    <xf numFmtId="0" fontId="17" fillId="0" borderId="0"/>
    <xf numFmtId="9" fontId="3" fillId="0" borderId="0" applyFont="0" applyFill="0" applyBorder="0" applyAlignment="0" applyProtection="0"/>
    <xf numFmtId="164" fontId="22" fillId="0" borderId="0" applyFont="0" applyFill="0" applyBorder="0" applyAlignment="0" applyProtection="0"/>
    <xf numFmtId="0" fontId="2" fillId="0" borderId="0"/>
    <xf numFmtId="0" fontId="32" fillId="0" borderId="0"/>
    <xf numFmtId="0" fontId="3" fillId="0" borderId="0"/>
    <xf numFmtId="0" fontId="3" fillId="0" borderId="0"/>
    <xf numFmtId="43" fontId="3" fillId="0" borderId="0" applyFont="0" applyFill="0" applyBorder="0" applyAlignment="0" applyProtection="0"/>
    <xf numFmtId="0" fontId="33" fillId="0" borderId="0"/>
    <xf numFmtId="0" fontId="34" fillId="0" borderId="0"/>
    <xf numFmtId="40"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5" fillId="0" borderId="0" applyFont="0" applyFill="0" applyBorder="0" applyAlignment="0" applyProtection="0"/>
    <xf numFmtId="0" fontId="1" fillId="0" borderId="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374">
    <xf numFmtId="165" fontId="0" fillId="0" borderId="0" xfId="0"/>
    <xf numFmtId="165" fontId="6" fillId="0" borderId="0" xfId="0" applyFont="1"/>
    <xf numFmtId="165" fontId="7" fillId="0" borderId="1" xfId="0" applyFont="1" applyBorder="1" applyAlignment="1">
      <alignment horizontal="center"/>
    </xf>
    <xf numFmtId="165" fontId="7" fillId="0" borderId="0" xfId="0" applyFont="1" applyAlignment="1">
      <alignment horizontal="center"/>
    </xf>
    <xf numFmtId="165" fontId="7" fillId="0" borderId="2" xfId="0" applyFont="1" applyBorder="1" applyAlignment="1">
      <alignment horizontal="center"/>
    </xf>
    <xf numFmtId="165" fontId="7" fillId="0" borderId="1" xfId="0" quotePrefix="1" applyFont="1" applyBorder="1" applyAlignment="1">
      <alignment horizontal="center"/>
    </xf>
    <xf numFmtId="165" fontId="7" fillId="0" borderId="3" xfId="0" applyFont="1" applyBorder="1" applyAlignment="1">
      <alignment horizontal="center"/>
    </xf>
    <xf numFmtId="165" fontId="7" fillId="0" borderId="4" xfId="0" applyFont="1" applyBorder="1" applyAlignment="1">
      <alignment horizontal="center"/>
    </xf>
    <xf numFmtId="165" fontId="7" fillId="0" borderId="3" xfId="0" quotePrefix="1" applyFont="1" applyBorder="1" applyAlignment="1">
      <alignment horizontal="center"/>
    </xf>
    <xf numFmtId="165" fontId="8" fillId="0" borderId="0" xfId="0" quotePrefix="1" applyFont="1" applyAlignment="1">
      <alignment horizontal="center"/>
    </xf>
    <xf numFmtId="165" fontId="6" fillId="0" borderId="0" xfId="0" applyFont="1" applyAlignment="1">
      <alignment horizontal="center"/>
    </xf>
    <xf numFmtId="165" fontId="6" fillId="0" borderId="1" xfId="0" applyFont="1" applyBorder="1" applyAlignment="1">
      <alignment horizontal="center"/>
    </xf>
    <xf numFmtId="165" fontId="6" fillId="0" borderId="3" xfId="0" applyFont="1" applyBorder="1" applyAlignment="1">
      <alignment horizontal="center"/>
    </xf>
    <xf numFmtId="165" fontId="6" fillId="0" borderId="5" xfId="0" applyFont="1" applyBorder="1" applyAlignment="1">
      <alignment horizontal="center"/>
    </xf>
    <xf numFmtId="166" fontId="7" fillId="0" borderId="6" xfId="0" applyNumberFormat="1" applyFont="1" applyBorder="1" applyAlignment="1">
      <alignment horizontal="center"/>
    </xf>
    <xf numFmtId="166" fontId="7" fillId="0" borderId="0" xfId="0" applyNumberFormat="1" applyFont="1" applyAlignment="1">
      <alignment horizontal="center"/>
    </xf>
    <xf numFmtId="165" fontId="7" fillId="0" borderId="7" xfId="0" applyFont="1" applyBorder="1" applyAlignment="1">
      <alignment horizontal="center"/>
    </xf>
    <xf numFmtId="166" fontId="7" fillId="0" borderId="7" xfId="0" applyNumberFormat="1" applyFont="1" applyBorder="1" applyAlignment="1">
      <alignment horizontal="center"/>
    </xf>
    <xf numFmtId="168" fontId="6" fillId="0" borderId="0" xfId="0" applyNumberFormat="1" applyFont="1" applyAlignment="1">
      <alignment horizontal="center"/>
    </xf>
    <xf numFmtId="168" fontId="6" fillId="0" borderId="8" xfId="0" applyNumberFormat="1" applyFont="1" applyBorder="1" applyAlignment="1">
      <alignment horizontal="center"/>
    </xf>
    <xf numFmtId="165" fontId="8" fillId="0" borderId="0" xfId="0" applyFont="1" applyAlignment="1">
      <alignment horizontal="center"/>
    </xf>
    <xf numFmtId="166" fontId="6" fillId="0" borderId="6" xfId="0" applyNumberFormat="1" applyFont="1" applyBorder="1" applyAlignment="1">
      <alignment horizontal="center"/>
    </xf>
    <xf numFmtId="166" fontId="6" fillId="0" borderId="0" xfId="0" applyNumberFormat="1" applyFont="1" applyAlignment="1">
      <alignment horizontal="center"/>
    </xf>
    <xf numFmtId="166" fontId="7" fillId="0" borderId="8" xfId="0" applyNumberFormat="1" applyFont="1" applyBorder="1" applyAlignment="1">
      <alignment horizontal="center"/>
    </xf>
    <xf numFmtId="39" fontId="6" fillId="0" borderId="6" xfId="0" applyNumberFormat="1" applyFont="1" applyBorder="1" applyAlignment="1">
      <alignment horizontal="center"/>
    </xf>
    <xf numFmtId="39" fontId="6" fillId="0" borderId="0" xfId="0" applyNumberFormat="1" applyFont="1" applyAlignment="1">
      <alignment horizontal="center"/>
    </xf>
    <xf numFmtId="39" fontId="7" fillId="0" borderId="7" xfId="0" applyNumberFormat="1" applyFont="1" applyBorder="1" applyAlignment="1">
      <alignment horizontal="center"/>
    </xf>
    <xf numFmtId="39" fontId="7" fillId="0" borderId="9" xfId="0" applyNumberFormat="1" applyFont="1" applyBorder="1" applyAlignment="1">
      <alignment horizontal="center"/>
    </xf>
    <xf numFmtId="39" fontId="7" fillId="0" borderId="0" xfId="0" applyNumberFormat="1" applyFont="1" applyAlignment="1">
      <alignment horizontal="center"/>
    </xf>
    <xf numFmtId="39" fontId="7" fillId="0" borderId="6" xfId="0" applyNumberFormat="1" applyFont="1" applyBorder="1" applyAlignment="1">
      <alignment horizontal="center"/>
    </xf>
    <xf numFmtId="39" fontId="7" fillId="0" borderId="10" xfId="0" applyNumberFormat="1" applyFont="1" applyBorder="1" applyAlignment="1">
      <alignment horizontal="center"/>
    </xf>
    <xf numFmtId="39" fontId="7" fillId="0" borderId="8" xfId="0" applyNumberFormat="1" applyFont="1" applyBorder="1" applyAlignment="1">
      <alignment horizontal="center"/>
    </xf>
    <xf numFmtId="39" fontId="7" fillId="2" borderId="0" xfId="0" applyNumberFormat="1" applyFont="1" applyFill="1" applyAlignment="1">
      <alignment horizontal="center"/>
    </xf>
    <xf numFmtId="39" fontId="7" fillId="2" borderId="10" xfId="0" applyNumberFormat="1" applyFont="1" applyFill="1" applyBorder="1" applyAlignment="1">
      <alignment horizontal="center"/>
    </xf>
    <xf numFmtId="39" fontId="7" fillId="2" borderId="8" xfId="0" applyNumberFormat="1" applyFont="1" applyFill="1" applyBorder="1" applyAlignment="1">
      <alignment horizontal="center"/>
    </xf>
    <xf numFmtId="39" fontId="7" fillId="2" borderId="7" xfId="0" applyNumberFormat="1" applyFont="1" applyFill="1" applyBorder="1" applyAlignment="1">
      <alignment horizontal="center"/>
    </xf>
    <xf numFmtId="39" fontId="7" fillId="2" borderId="9" xfId="0" applyNumberFormat="1" applyFont="1" applyFill="1" applyBorder="1" applyAlignment="1">
      <alignment horizontal="center"/>
    </xf>
    <xf numFmtId="165" fontId="7" fillId="0" borderId="11" xfId="0" applyFont="1" applyBorder="1" applyAlignment="1">
      <alignment horizontal="center"/>
    </xf>
    <xf numFmtId="168" fontId="7" fillId="0" borderId="0" xfId="0" applyNumberFormat="1" applyFont="1" applyAlignment="1">
      <alignment horizontal="center"/>
    </xf>
    <xf numFmtId="168" fontId="7" fillId="2" borderId="0" xfId="0" applyNumberFormat="1" applyFont="1" applyFill="1" applyAlignment="1">
      <alignment horizontal="center"/>
    </xf>
    <xf numFmtId="168" fontId="7" fillId="2" borderId="8" xfId="0" applyNumberFormat="1" applyFont="1" applyFill="1" applyBorder="1" applyAlignment="1">
      <alignment horizontal="center"/>
    </xf>
    <xf numFmtId="168" fontId="7" fillId="2" borderId="7" xfId="0" applyNumberFormat="1" applyFont="1" applyFill="1" applyBorder="1" applyAlignment="1">
      <alignment horizontal="center"/>
    </xf>
    <xf numFmtId="165" fontId="7" fillId="0" borderId="8" xfId="0" applyFont="1" applyBorder="1" applyAlignment="1">
      <alignment horizontal="center"/>
    </xf>
    <xf numFmtId="2" fontId="7" fillId="0" borderId="0" xfId="0" applyNumberFormat="1" applyFont="1" applyAlignment="1">
      <alignment horizontal="center"/>
    </xf>
    <xf numFmtId="37" fontId="7" fillId="0" borderId="0" xfId="0" applyNumberFormat="1" applyFont="1" applyAlignment="1">
      <alignment horizontal="center"/>
    </xf>
    <xf numFmtId="2" fontId="7" fillId="2" borderId="0" xfId="0" applyNumberFormat="1" applyFont="1" applyFill="1" applyAlignment="1">
      <alignment horizontal="center"/>
    </xf>
    <xf numFmtId="165" fontId="7" fillId="2" borderId="1" xfId="0" applyFont="1" applyFill="1" applyBorder="1" applyAlignment="1">
      <alignment horizontal="center"/>
    </xf>
    <xf numFmtId="166" fontId="6" fillId="2" borderId="0" xfId="0" applyNumberFormat="1" applyFont="1" applyFill="1" applyAlignment="1">
      <alignment horizontal="center"/>
    </xf>
    <xf numFmtId="39" fontId="6" fillId="2" borderId="0" xfId="0" applyNumberFormat="1" applyFont="1" applyFill="1" applyAlignment="1">
      <alignment horizontal="center"/>
    </xf>
    <xf numFmtId="168" fontId="6" fillId="2" borderId="0" xfId="0" applyNumberFormat="1" applyFont="1" applyFill="1" applyAlignment="1">
      <alignment horizontal="center"/>
    </xf>
    <xf numFmtId="166" fontId="7" fillId="2" borderId="0" xfId="0" applyNumberFormat="1" applyFont="1" applyFill="1" applyAlignment="1">
      <alignment horizontal="center"/>
    </xf>
    <xf numFmtId="165" fontId="7" fillId="2" borderId="1" xfId="0" quotePrefix="1" applyFont="1" applyFill="1" applyBorder="1" applyAlignment="1">
      <alignment horizontal="center"/>
    </xf>
    <xf numFmtId="39" fontId="6" fillId="2" borderId="8" xfId="0" applyNumberFormat="1" applyFont="1" applyFill="1" applyBorder="1" applyAlignment="1">
      <alignment horizontal="center"/>
    </xf>
    <xf numFmtId="39" fontId="6" fillId="2" borderId="10" xfId="0" applyNumberFormat="1" applyFont="1" applyFill="1" applyBorder="1" applyAlignment="1">
      <alignment horizontal="center"/>
    </xf>
    <xf numFmtId="166" fontId="6" fillId="2" borderId="8" xfId="0" applyNumberFormat="1" applyFont="1" applyFill="1" applyBorder="1" applyAlignment="1">
      <alignment horizontal="center"/>
    </xf>
    <xf numFmtId="168" fontId="6" fillId="2" borderId="8" xfId="0" applyNumberFormat="1" applyFont="1" applyFill="1" applyBorder="1" applyAlignment="1">
      <alignment horizontal="center"/>
    </xf>
    <xf numFmtId="166" fontId="7" fillId="2" borderId="7" xfId="0" applyNumberFormat="1" applyFont="1" applyFill="1" applyBorder="1" applyAlignment="1">
      <alignment horizontal="center"/>
    </xf>
    <xf numFmtId="165" fontId="6" fillId="0" borderId="12" xfId="0" applyFont="1" applyBorder="1" applyAlignment="1">
      <alignment horizontal="center"/>
    </xf>
    <xf numFmtId="168" fontId="7" fillId="0" borderId="9" xfId="0" applyNumberFormat="1" applyFont="1" applyBorder="1" applyAlignment="1">
      <alignment horizontal="center"/>
    </xf>
    <xf numFmtId="165" fontId="7" fillId="0" borderId="13" xfId="0" applyFont="1" applyBorder="1" applyAlignment="1">
      <alignment horizontal="center"/>
    </xf>
    <xf numFmtId="165" fontId="7" fillId="0" borderId="9" xfId="0" applyFont="1" applyBorder="1" applyAlignment="1">
      <alignment horizontal="center"/>
    </xf>
    <xf numFmtId="165" fontId="6" fillId="0" borderId="9" xfId="0" applyFont="1" applyBorder="1" applyAlignment="1">
      <alignment horizontal="center"/>
    </xf>
    <xf numFmtId="165" fontId="7" fillId="0" borderId="14" xfId="0" applyFont="1" applyBorder="1" applyAlignment="1">
      <alignment horizontal="center"/>
    </xf>
    <xf numFmtId="165" fontId="7" fillId="0" borderId="15" xfId="0" applyFont="1" applyBorder="1" applyAlignment="1">
      <alignment horizontal="center"/>
    </xf>
    <xf numFmtId="165" fontId="7" fillId="0" borderId="12" xfId="0" applyFont="1" applyBorder="1" applyAlignment="1">
      <alignment horizontal="center"/>
    </xf>
    <xf numFmtId="165" fontId="7" fillId="0" borderId="16" xfId="0" applyFont="1" applyBorder="1" applyAlignment="1">
      <alignment horizontal="center"/>
    </xf>
    <xf numFmtId="166" fontId="7" fillId="0" borderId="16" xfId="0" applyNumberFormat="1" applyFont="1" applyBorder="1" applyAlignment="1">
      <alignment horizontal="center"/>
    </xf>
    <xf numFmtId="165" fontId="7" fillId="0" borderId="17" xfId="0" applyFont="1" applyBorder="1" applyAlignment="1">
      <alignment horizontal="center"/>
    </xf>
    <xf numFmtId="165" fontId="6" fillId="0" borderId="18" xfId="0" applyFont="1" applyBorder="1"/>
    <xf numFmtId="165" fontId="6" fillId="0" borderId="1" xfId="0" applyFont="1" applyBorder="1"/>
    <xf numFmtId="171" fontId="6" fillId="0" borderId="0" xfId="0" applyNumberFormat="1" applyFont="1" applyAlignment="1">
      <alignment horizontal="center"/>
    </xf>
    <xf numFmtId="49" fontId="7" fillId="0" borderId="1" xfId="0" applyNumberFormat="1" applyFont="1" applyBorder="1" applyAlignment="1">
      <alignment horizontal="center"/>
    </xf>
    <xf numFmtId="165" fontId="0" fillId="0" borderId="12" xfId="0" applyBorder="1"/>
    <xf numFmtId="165" fontId="0" fillId="0" borderId="0" xfId="0" applyAlignment="1">
      <alignment horizontal="left"/>
    </xf>
    <xf numFmtId="165" fontId="6" fillId="0" borderId="19" xfId="0" applyFont="1" applyBorder="1" applyAlignment="1">
      <alignment horizontal="center"/>
    </xf>
    <xf numFmtId="165" fontId="7" fillId="0" borderId="19" xfId="0" applyFont="1" applyBorder="1" applyAlignment="1">
      <alignment horizontal="center"/>
    </xf>
    <xf numFmtId="165" fontId="7" fillId="0" borderId="19" xfId="0" quotePrefix="1" applyFont="1" applyBorder="1" applyAlignment="1">
      <alignment horizontal="center"/>
    </xf>
    <xf numFmtId="165" fontId="6" fillId="0" borderId="13" xfId="0" applyFont="1" applyBorder="1"/>
    <xf numFmtId="165" fontId="7" fillId="0" borderId="20" xfId="0" applyFont="1" applyBorder="1" applyAlignment="1">
      <alignment horizontal="center"/>
    </xf>
    <xf numFmtId="165" fontId="7" fillId="0" borderId="21" xfId="0" applyFont="1" applyBorder="1" applyAlignment="1">
      <alignment horizontal="center"/>
    </xf>
    <xf numFmtId="2" fontId="7" fillId="0" borderId="12" xfId="0" applyNumberFormat="1" applyFont="1" applyBorder="1" applyAlignment="1">
      <alignment horizontal="center"/>
    </xf>
    <xf numFmtId="2" fontId="7" fillId="2" borderId="12" xfId="0" applyNumberFormat="1" applyFont="1" applyFill="1" applyBorder="1" applyAlignment="1">
      <alignment horizontal="center"/>
    </xf>
    <xf numFmtId="2" fontId="7" fillId="2" borderId="23" xfId="0" applyNumberFormat="1" applyFont="1" applyFill="1" applyBorder="1" applyAlignment="1">
      <alignment horizontal="center"/>
    </xf>
    <xf numFmtId="2" fontId="7" fillId="2" borderId="16" xfId="0" applyNumberFormat="1" applyFont="1" applyFill="1" applyBorder="1" applyAlignment="1">
      <alignment horizontal="center"/>
    </xf>
    <xf numFmtId="2" fontId="7" fillId="2" borderId="17" xfId="0" applyNumberFormat="1" applyFont="1" applyFill="1" applyBorder="1" applyAlignment="1">
      <alignment horizontal="center"/>
    </xf>
    <xf numFmtId="2" fontId="7" fillId="0" borderId="17" xfId="0" applyNumberFormat="1" applyFont="1" applyBorder="1" applyAlignment="1">
      <alignment horizontal="center"/>
    </xf>
    <xf numFmtId="165" fontId="11" fillId="0" borderId="25" xfId="0" applyFont="1" applyBorder="1" applyAlignment="1">
      <alignment horizontal="center" vertical="center"/>
    </xf>
    <xf numFmtId="165" fontId="11" fillId="0" borderId="0" xfId="0" applyFont="1" applyAlignment="1">
      <alignment horizontal="centerContinuous"/>
    </xf>
    <xf numFmtId="165" fontId="11" fillId="0" borderId="0" xfId="0" applyFont="1"/>
    <xf numFmtId="165" fontId="10" fillId="0" borderId="0" xfId="0" applyFont="1"/>
    <xf numFmtId="165" fontId="10" fillId="0" borderId="0" xfId="0" applyFont="1" applyAlignment="1">
      <alignment vertical="center"/>
    </xf>
    <xf numFmtId="165" fontId="10" fillId="0" borderId="25" xfId="0" applyFont="1" applyBorder="1"/>
    <xf numFmtId="165" fontId="10" fillId="0" borderId="25" xfId="0" applyFont="1" applyBorder="1" applyAlignment="1">
      <alignment vertical="center"/>
    </xf>
    <xf numFmtId="165" fontId="10" fillId="0" borderId="0" xfId="0" applyFont="1" applyAlignment="1">
      <alignment horizontal="left" vertical="center"/>
    </xf>
    <xf numFmtId="165" fontId="10" fillId="0" borderId="0" xfId="0" applyFont="1" applyAlignment="1">
      <alignment horizontal="center" vertical="center"/>
    </xf>
    <xf numFmtId="165" fontId="10" fillId="0" borderId="25" xfId="0" applyFont="1" applyBorder="1" applyAlignment="1">
      <alignment horizontal="center"/>
    </xf>
    <xf numFmtId="165" fontId="10" fillId="0" borderId="0" xfId="0" applyFont="1" applyAlignment="1">
      <alignment horizontal="center"/>
    </xf>
    <xf numFmtId="165" fontId="15" fillId="0" borderId="25" xfId="0" applyFont="1" applyBorder="1" applyAlignment="1">
      <alignment horizontal="center"/>
    </xf>
    <xf numFmtId="165" fontId="10" fillId="0" borderId="0" xfId="0" applyFont="1" applyAlignment="1">
      <alignment horizontal="center" vertical="top"/>
    </xf>
    <xf numFmtId="165" fontId="10" fillId="0" borderId="0" xfId="0" applyFont="1" applyAlignment="1">
      <alignment vertical="top"/>
    </xf>
    <xf numFmtId="166" fontId="7" fillId="3" borderId="7" xfId="0" applyNumberFormat="1" applyFont="1" applyFill="1" applyBorder="1" applyAlignment="1" applyProtection="1">
      <alignment horizontal="center"/>
      <protection locked="0"/>
    </xf>
    <xf numFmtId="15" fontId="10" fillId="0" borderId="0" xfId="0" applyNumberFormat="1" applyFont="1" applyProtection="1">
      <protection locked="0"/>
    </xf>
    <xf numFmtId="165" fontId="13" fillId="0" borderId="0" xfId="0" applyFont="1" applyProtection="1">
      <protection locked="0"/>
    </xf>
    <xf numFmtId="165" fontId="11" fillId="0" borderId="0" xfId="0" applyFont="1" applyAlignment="1" applyProtection="1">
      <alignment horizontal="centerContinuous"/>
      <protection locked="0"/>
    </xf>
    <xf numFmtId="165" fontId="10" fillId="0" borderId="0" xfId="0" applyFont="1" applyProtection="1">
      <protection locked="0"/>
    </xf>
    <xf numFmtId="173" fontId="10" fillId="0" borderId="0" xfId="0" applyNumberFormat="1" applyFont="1" applyAlignment="1" applyProtection="1">
      <alignment horizontal="left"/>
      <protection locked="0"/>
    </xf>
    <xf numFmtId="165" fontId="6" fillId="0" borderId="18" xfId="0" applyFont="1" applyBorder="1" applyAlignment="1">
      <alignment horizontal="center"/>
    </xf>
    <xf numFmtId="165" fontId="6" fillId="0" borderId="12" xfId="0" applyFont="1" applyBorder="1"/>
    <xf numFmtId="165" fontId="5" fillId="0" borderId="0" xfId="0" applyFont="1"/>
    <xf numFmtId="165" fontId="7" fillId="0" borderId="12" xfId="0" applyFont="1" applyBorder="1"/>
    <xf numFmtId="165" fontId="6" fillId="0" borderId="17" xfId="0" applyFont="1" applyBorder="1"/>
    <xf numFmtId="165" fontId="6" fillId="0" borderId="24" xfId="0" applyFont="1" applyBorder="1"/>
    <xf numFmtId="165" fontId="6" fillId="0" borderId="8" xfId="0" applyFont="1" applyBorder="1" applyAlignment="1">
      <alignment horizontal="center"/>
    </xf>
    <xf numFmtId="165" fontId="6" fillId="0" borderId="16" xfId="0" applyFont="1" applyBorder="1"/>
    <xf numFmtId="165" fontId="0" fillId="0" borderId="18" xfId="0" applyBorder="1"/>
    <xf numFmtId="165" fontId="0" fillId="0" borderId="5" xfId="0" applyBorder="1"/>
    <xf numFmtId="165" fontId="0" fillId="0" borderId="26" xfId="0" applyBorder="1"/>
    <xf numFmtId="165" fontId="7" fillId="0" borderId="1" xfId="0" applyFont="1" applyBorder="1"/>
    <xf numFmtId="165" fontId="7" fillId="0" borderId="0" xfId="0" applyFont="1"/>
    <xf numFmtId="165" fontId="6" fillId="0" borderId="16" xfId="0" applyFont="1" applyBorder="1" applyAlignment="1">
      <alignment horizontal="center"/>
    </xf>
    <xf numFmtId="165" fontId="6" fillId="0" borderId="27" xfId="0" applyFont="1" applyBorder="1" applyAlignment="1">
      <alignment horizontal="center"/>
    </xf>
    <xf numFmtId="165" fontId="6" fillId="0" borderId="11" xfId="0" applyFont="1" applyBorder="1" applyAlignment="1">
      <alignment horizontal="center"/>
    </xf>
    <xf numFmtId="165" fontId="7" fillId="2" borderId="0" xfId="0" applyFont="1" applyFill="1" applyAlignment="1">
      <alignment horizontal="center"/>
    </xf>
    <xf numFmtId="165" fontId="6" fillId="2" borderId="0" xfId="0" applyFont="1" applyFill="1" applyAlignment="1">
      <alignment horizontal="center"/>
    </xf>
    <xf numFmtId="165" fontId="7" fillId="0" borderId="28" xfId="0" applyFont="1" applyBorder="1" applyAlignment="1">
      <alignment horizontal="center"/>
    </xf>
    <xf numFmtId="165" fontId="7" fillId="0" borderId="10" xfId="0" applyFont="1" applyBorder="1" applyAlignment="1">
      <alignment horizontal="center"/>
    </xf>
    <xf numFmtId="165" fontId="6" fillId="0" borderId="10" xfId="0" applyFont="1" applyBorder="1" applyAlignment="1">
      <alignment horizontal="center"/>
    </xf>
    <xf numFmtId="165" fontId="6" fillId="2" borderId="10" xfId="0" applyFont="1" applyFill="1" applyBorder="1" applyAlignment="1">
      <alignment horizontal="center"/>
    </xf>
    <xf numFmtId="37" fontId="6" fillId="0" borderId="0" xfId="0" applyNumberFormat="1" applyFont="1"/>
    <xf numFmtId="165" fontId="8" fillId="0" borderId="8" xfId="0" applyFont="1" applyBorder="1" applyAlignment="1">
      <alignment horizontal="center"/>
    </xf>
    <xf numFmtId="2" fontId="0" fillId="0" borderId="0" xfId="0" applyNumberFormat="1"/>
    <xf numFmtId="165" fontId="7" fillId="2" borderId="10" xfId="0" applyFont="1" applyFill="1" applyBorder="1" applyAlignment="1">
      <alignment horizontal="center"/>
    </xf>
    <xf numFmtId="165" fontId="7" fillId="2" borderId="9" xfId="0" applyFont="1" applyFill="1" applyBorder="1" applyAlignment="1">
      <alignment horizontal="center"/>
    </xf>
    <xf numFmtId="2" fontId="6" fillId="0" borderId="0" xfId="0" applyNumberFormat="1" applyFont="1"/>
    <xf numFmtId="165" fontId="6" fillId="0" borderId="26" xfId="0" applyFont="1" applyBorder="1" applyAlignment="1">
      <alignment horizontal="center"/>
    </xf>
    <xf numFmtId="165" fontId="6" fillId="0" borderId="29" xfId="0" applyFont="1" applyBorder="1" applyAlignment="1">
      <alignment horizontal="center"/>
    </xf>
    <xf numFmtId="170" fontId="6" fillId="0" borderId="0" xfId="0" applyNumberFormat="1" applyFont="1" applyAlignment="1">
      <alignment horizontal="center"/>
    </xf>
    <xf numFmtId="165" fontId="10" fillId="0" borderId="30" xfId="0" applyFont="1" applyBorder="1" applyAlignment="1">
      <alignment vertical="center"/>
    </xf>
    <xf numFmtId="165" fontId="10" fillId="0" borderId="30" xfId="0" applyFont="1" applyBorder="1"/>
    <xf numFmtId="165" fontId="15" fillId="0" borderId="25" xfId="0" applyFont="1" applyBorder="1" applyAlignment="1">
      <alignment vertical="center"/>
    </xf>
    <xf numFmtId="9" fontId="7" fillId="0" borderId="0" xfId="2" applyFont="1" applyBorder="1" applyAlignment="1" applyProtection="1">
      <alignment horizontal="center"/>
    </xf>
    <xf numFmtId="2" fontId="16" fillId="0" borderId="0" xfId="1" applyNumberFormat="1" applyFont="1" applyAlignment="1">
      <alignment horizontal="right"/>
    </xf>
    <xf numFmtId="165" fontId="6" fillId="0" borderId="0" xfId="0" applyFont="1" applyAlignment="1">
      <alignment horizontal="left"/>
    </xf>
    <xf numFmtId="169" fontId="7" fillId="3" borderId="6" xfId="0" applyNumberFormat="1" applyFont="1" applyFill="1" applyBorder="1" applyAlignment="1" applyProtection="1">
      <alignment horizontal="center"/>
      <protection locked="0"/>
    </xf>
    <xf numFmtId="170" fontId="7" fillId="0" borderId="0" xfId="0" applyNumberFormat="1" applyFont="1" applyAlignment="1">
      <alignment horizontal="center"/>
    </xf>
    <xf numFmtId="172" fontId="6" fillId="0" borderId="6" xfId="0" applyNumberFormat="1" applyFont="1" applyBorder="1" applyAlignment="1">
      <alignment horizontal="right"/>
    </xf>
    <xf numFmtId="172" fontId="6" fillId="0" borderId="0" xfId="0" applyNumberFormat="1" applyFont="1" applyAlignment="1">
      <alignment horizontal="right"/>
    </xf>
    <xf numFmtId="172" fontId="7" fillId="0" borderId="7" xfId="0" applyNumberFormat="1" applyFont="1" applyBorder="1" applyAlignment="1">
      <alignment horizontal="right"/>
    </xf>
    <xf numFmtId="165" fontId="10" fillId="0" borderId="0" xfId="0" applyFont="1" applyAlignment="1" applyProtection="1">
      <alignment vertical="center"/>
      <protection locked="0"/>
    </xf>
    <xf numFmtId="165" fontId="10" fillId="0" borderId="0" xfId="0" applyFont="1" applyAlignment="1" applyProtection="1">
      <alignment horizontal="centerContinuous" vertical="center"/>
      <protection locked="0"/>
    </xf>
    <xf numFmtId="165" fontId="10" fillId="0" borderId="0" xfId="0" applyFont="1" applyAlignment="1" applyProtection="1">
      <alignment horizontal="left" vertical="center"/>
      <protection locked="0"/>
    </xf>
    <xf numFmtId="165" fontId="10" fillId="0" borderId="0" xfId="0" applyFont="1" applyAlignment="1" applyProtection="1">
      <alignment horizontal="center" vertical="center"/>
      <protection locked="0"/>
    </xf>
    <xf numFmtId="165" fontId="10" fillId="0" borderId="0" xfId="0" applyFont="1" applyAlignment="1" applyProtection="1">
      <alignment horizontal="center"/>
      <protection locked="0"/>
    </xf>
    <xf numFmtId="165" fontId="10" fillId="0" borderId="0" xfId="0" applyFont="1" applyAlignment="1" applyProtection="1">
      <alignment horizontal="center" vertical="top"/>
      <protection locked="0"/>
    </xf>
    <xf numFmtId="165" fontId="10" fillId="0" borderId="0" xfId="0" applyFont="1" applyAlignment="1" applyProtection="1">
      <alignment vertical="top"/>
      <protection locked="0"/>
    </xf>
    <xf numFmtId="165" fontId="11" fillId="0" borderId="25" xfId="0" applyFont="1" applyBorder="1" applyAlignment="1">
      <alignment horizontal="left" vertical="center"/>
    </xf>
    <xf numFmtId="165" fontId="15" fillId="0" borderId="30" xfId="0" applyFont="1" applyBorder="1" applyAlignment="1">
      <alignment horizontal="center"/>
    </xf>
    <xf numFmtId="165" fontId="10" fillId="0" borderId="0" xfId="0" applyFont="1" applyAlignment="1" applyProtection="1">
      <alignment horizontal="right"/>
      <protection locked="0"/>
    </xf>
    <xf numFmtId="165" fontId="10" fillId="0" borderId="0" xfId="0" applyFont="1" applyAlignment="1">
      <alignment horizontal="right"/>
    </xf>
    <xf numFmtId="169" fontId="7" fillId="0" borderId="16" xfId="0" applyNumberFormat="1" applyFont="1" applyBorder="1" applyAlignment="1">
      <alignment horizontal="center"/>
    </xf>
    <xf numFmtId="169" fontId="7" fillId="0" borderId="12" xfId="0" applyNumberFormat="1" applyFont="1" applyBorder="1" applyAlignment="1">
      <alignment horizontal="center"/>
    </xf>
    <xf numFmtId="2" fontId="17" fillId="0" borderId="0" xfId="1" applyNumberFormat="1" applyAlignment="1">
      <alignment horizontal="right"/>
    </xf>
    <xf numFmtId="165" fontId="19" fillId="0" borderId="32" xfId="0" applyFont="1" applyBorder="1" applyAlignment="1">
      <alignment horizontal="center"/>
    </xf>
    <xf numFmtId="165" fontId="19" fillId="0" borderId="33" xfId="0" applyFont="1" applyBorder="1" applyAlignment="1">
      <alignment horizontal="center"/>
    </xf>
    <xf numFmtId="165" fontId="20" fillId="0" borderId="33" xfId="0" applyFont="1" applyBorder="1"/>
    <xf numFmtId="2" fontId="19" fillId="0" borderId="34" xfId="0" applyNumberFormat="1" applyFont="1" applyBorder="1" applyAlignment="1">
      <alignment horizontal="right"/>
    </xf>
    <xf numFmtId="2" fontId="19" fillId="0" borderId="33" xfId="0" applyNumberFormat="1" applyFont="1" applyBorder="1" applyAlignment="1">
      <alignment horizontal="right"/>
    </xf>
    <xf numFmtId="2" fontId="19" fillId="2" borderId="33" xfId="0" applyNumberFormat="1" applyFont="1" applyFill="1" applyBorder="1" applyAlignment="1">
      <alignment horizontal="center"/>
    </xf>
    <xf numFmtId="2" fontId="19" fillId="2" borderId="35" xfId="0" applyNumberFormat="1" applyFont="1" applyFill="1" applyBorder="1" applyAlignment="1">
      <alignment horizontal="center"/>
    </xf>
    <xf numFmtId="2" fontId="19" fillId="2" borderId="36" xfId="0" applyNumberFormat="1" applyFont="1" applyFill="1" applyBorder="1" applyAlignment="1">
      <alignment horizontal="center"/>
    </xf>
    <xf numFmtId="2" fontId="19" fillId="2" borderId="33" xfId="0" applyNumberFormat="1" applyFont="1" applyFill="1" applyBorder="1" applyAlignment="1">
      <alignment horizontal="right"/>
    </xf>
    <xf numFmtId="2" fontId="19" fillId="2" borderId="34" xfId="0" applyNumberFormat="1" applyFont="1" applyFill="1" applyBorder="1" applyAlignment="1">
      <alignment horizontal="right"/>
    </xf>
    <xf numFmtId="2" fontId="19" fillId="0" borderId="37" xfId="0" applyNumberFormat="1" applyFont="1" applyBorder="1" applyAlignment="1">
      <alignment horizontal="center"/>
    </xf>
    <xf numFmtId="175" fontId="19" fillId="4" borderId="33" xfId="0" applyNumberFormat="1" applyFont="1" applyFill="1" applyBorder="1" applyAlignment="1" applyProtection="1">
      <alignment horizontal="center"/>
      <protection locked="0"/>
    </xf>
    <xf numFmtId="2" fontId="19" fillId="4" borderId="34" xfId="0" applyNumberFormat="1" applyFont="1" applyFill="1" applyBorder="1" applyAlignment="1" applyProtection="1">
      <alignment horizontal="right"/>
      <protection locked="0"/>
    </xf>
    <xf numFmtId="2" fontId="19" fillId="4" borderId="33" xfId="0" applyNumberFormat="1" applyFont="1" applyFill="1" applyBorder="1" applyAlignment="1" applyProtection="1">
      <alignment horizontal="right"/>
      <protection locked="0"/>
    </xf>
    <xf numFmtId="2" fontId="19" fillId="4" borderId="33" xfId="0" applyNumberFormat="1" applyFont="1" applyFill="1" applyBorder="1" applyAlignment="1" applyProtection="1">
      <alignment horizontal="center"/>
      <protection locked="0"/>
    </xf>
    <xf numFmtId="2" fontId="19" fillId="4" borderId="35" xfId="0" applyNumberFormat="1" applyFont="1" applyFill="1" applyBorder="1" applyAlignment="1" applyProtection="1">
      <alignment horizontal="center"/>
      <protection locked="0"/>
    </xf>
    <xf numFmtId="2" fontId="19" fillId="4" borderId="36" xfId="0" applyNumberFormat="1" applyFont="1" applyFill="1" applyBorder="1" applyAlignment="1" applyProtection="1">
      <alignment horizontal="center"/>
      <protection locked="0"/>
    </xf>
    <xf numFmtId="166" fontId="0" fillId="0" borderId="0" xfId="0" applyNumberFormat="1"/>
    <xf numFmtId="169" fontId="0" fillId="0" borderId="0" xfId="0" applyNumberFormat="1"/>
    <xf numFmtId="0" fontId="6" fillId="0" borderId="0" xfId="0" applyNumberFormat="1" applyFont="1"/>
    <xf numFmtId="171" fontId="6" fillId="0" borderId="0" xfId="0" applyNumberFormat="1" applyFont="1"/>
    <xf numFmtId="168" fontId="6" fillId="0" borderId="0" xfId="0" applyNumberFormat="1" applyFont="1"/>
    <xf numFmtId="0" fontId="0" fillId="0" borderId="0" xfId="0" applyNumberFormat="1"/>
    <xf numFmtId="171" fontId="0" fillId="0" borderId="0" xfId="0" applyNumberFormat="1"/>
    <xf numFmtId="174" fontId="7" fillId="0" borderId="6" xfId="0" applyNumberFormat="1" applyFont="1" applyBorder="1" applyAlignment="1">
      <alignment horizontal="center"/>
    </xf>
    <xf numFmtId="176" fontId="6" fillId="0" borderId="0" xfId="0" applyNumberFormat="1" applyFont="1" applyAlignment="1" applyProtection="1">
      <alignment horizontal="center"/>
      <protection locked="0"/>
    </xf>
    <xf numFmtId="2" fontId="7" fillId="0" borderId="0" xfId="0" quotePrefix="1" applyNumberFormat="1" applyFont="1" applyAlignment="1">
      <alignment horizontal="center"/>
    </xf>
    <xf numFmtId="2" fontId="7" fillId="2" borderId="0" xfId="0" quotePrefix="1" applyNumberFormat="1" applyFont="1" applyFill="1" applyAlignment="1">
      <alignment horizontal="center"/>
    </xf>
    <xf numFmtId="169" fontId="7" fillId="0" borderId="0" xfId="0" applyNumberFormat="1" applyFont="1" applyAlignment="1">
      <alignment horizontal="center"/>
    </xf>
    <xf numFmtId="169" fontId="17" fillId="0" borderId="0" xfId="1" applyNumberFormat="1" applyAlignment="1">
      <alignment horizontal="right"/>
    </xf>
    <xf numFmtId="170" fontId="0" fillId="0" borderId="0" xfId="0" applyNumberFormat="1"/>
    <xf numFmtId="164" fontId="0" fillId="0" borderId="0" xfId="0" applyNumberFormat="1"/>
    <xf numFmtId="37" fontId="0" fillId="0" borderId="0" xfId="0" applyNumberFormat="1"/>
    <xf numFmtId="2" fontId="18" fillId="0" borderId="0" xfId="1" applyNumberFormat="1" applyFont="1" applyAlignment="1">
      <alignment horizontal="right"/>
    </xf>
    <xf numFmtId="2" fontId="21" fillId="0" borderId="0" xfId="0" applyNumberFormat="1" applyFont="1"/>
    <xf numFmtId="172" fontId="6" fillId="0" borderId="0" xfId="0" applyNumberFormat="1" applyFont="1" applyAlignment="1">
      <alignment horizontal="left" indent="2"/>
    </xf>
    <xf numFmtId="177" fontId="6" fillId="0" borderId="0" xfId="3" applyNumberFormat="1" applyFont="1" applyBorder="1" applyProtection="1"/>
    <xf numFmtId="164" fontId="7" fillId="0" borderId="12" xfId="3" applyFont="1" applyBorder="1" applyAlignment="1" applyProtection="1">
      <alignment horizontal="right"/>
    </xf>
    <xf numFmtId="164" fontId="7" fillId="2" borderId="12" xfId="3" applyFont="1" applyFill="1" applyBorder="1" applyAlignment="1" applyProtection="1">
      <alignment horizontal="center"/>
    </xf>
    <xf numFmtId="164" fontId="7" fillId="2" borderId="23" xfId="3" applyFont="1" applyFill="1" applyBorder="1" applyAlignment="1" applyProtection="1">
      <alignment horizontal="center"/>
    </xf>
    <xf numFmtId="164" fontId="7" fillId="2" borderId="16" xfId="3" applyFont="1" applyFill="1" applyBorder="1" applyAlignment="1" applyProtection="1">
      <alignment horizontal="center"/>
    </xf>
    <xf numFmtId="164" fontId="7" fillId="0" borderId="24" xfId="3" applyFont="1" applyBorder="1" applyAlignment="1" applyProtection="1">
      <alignment horizontal="right"/>
    </xf>
    <xf numFmtId="176" fontId="7" fillId="0" borderId="31" xfId="0" applyNumberFormat="1" applyFont="1" applyBorder="1" applyAlignment="1">
      <alignment horizontal="center"/>
    </xf>
    <xf numFmtId="176" fontId="6" fillId="0" borderId="0" xfId="0" applyNumberFormat="1" applyFont="1" applyProtection="1">
      <protection locked="0"/>
    </xf>
    <xf numFmtId="177" fontId="6" fillId="0" borderId="0" xfId="3" applyNumberFormat="1" applyFont="1" applyBorder="1" applyAlignment="1" applyProtection="1">
      <alignment horizontal="center"/>
    </xf>
    <xf numFmtId="177" fontId="7" fillId="0" borderId="0" xfId="3" applyNumberFormat="1" applyFont="1" applyBorder="1" applyAlignment="1" applyProtection="1">
      <alignment horizontal="center"/>
    </xf>
    <xf numFmtId="165" fontId="11" fillId="0" borderId="0" xfId="0" applyFont="1" applyAlignment="1">
      <alignment horizontal="center"/>
    </xf>
    <xf numFmtId="165" fontId="23" fillId="0" borderId="0" xfId="0" applyFont="1"/>
    <xf numFmtId="165" fontId="10" fillId="0" borderId="0" xfId="0" applyFont="1" applyAlignment="1" applyProtection="1">
      <alignment wrapText="1"/>
      <protection locked="0"/>
    </xf>
    <xf numFmtId="165" fontId="10" fillId="0" borderId="0" xfId="0" applyFont="1" applyAlignment="1">
      <alignment wrapText="1"/>
    </xf>
    <xf numFmtId="165" fontId="24" fillId="0" borderId="0" xfId="0" applyFont="1" applyAlignment="1">
      <alignment vertical="center" wrapText="1" readingOrder="2"/>
    </xf>
    <xf numFmtId="165" fontId="11" fillId="0" borderId="0" xfId="0" applyFont="1" applyProtection="1">
      <protection locked="0"/>
    </xf>
    <xf numFmtId="165" fontId="10" fillId="0" borderId="0" xfId="0" applyFont="1" applyAlignment="1" applyProtection="1">
      <alignment horizontal="centerContinuous"/>
      <protection locked="0"/>
    </xf>
    <xf numFmtId="16" fontId="11" fillId="0" borderId="0" xfId="0" applyNumberFormat="1" applyFont="1" applyProtection="1">
      <protection locked="0"/>
    </xf>
    <xf numFmtId="165" fontId="23" fillId="0" borderId="0" xfId="0" applyFont="1" applyProtection="1">
      <protection locked="0"/>
    </xf>
    <xf numFmtId="172" fontId="6" fillId="0" borderId="7" xfId="0" applyNumberFormat="1" applyFont="1" applyBorder="1" applyAlignment="1">
      <alignment horizontal="right"/>
    </xf>
    <xf numFmtId="171" fontId="6" fillId="0" borderId="7" xfId="0" applyNumberFormat="1" applyFont="1" applyBorder="1" applyAlignment="1">
      <alignment horizontal="center"/>
    </xf>
    <xf numFmtId="167" fontId="7" fillId="0" borderId="8" xfId="0" applyNumberFormat="1" applyFont="1" applyBorder="1" applyAlignment="1">
      <alignment horizontal="center"/>
    </xf>
    <xf numFmtId="37" fontId="6" fillId="0" borderId="26" xfId="0" applyNumberFormat="1" applyFont="1" applyBorder="1" applyAlignment="1">
      <alignment horizontal="center"/>
    </xf>
    <xf numFmtId="165" fontId="8" fillId="0" borderId="0" xfId="0" applyFont="1" applyAlignment="1">
      <alignment horizontal="left"/>
    </xf>
    <xf numFmtId="170" fontId="6" fillId="0" borderId="0" xfId="0" applyNumberFormat="1" applyFont="1"/>
    <xf numFmtId="2" fontId="26" fillId="0" borderId="0" xfId="1" applyNumberFormat="1" applyFont="1" applyAlignment="1">
      <alignment horizontal="right"/>
    </xf>
    <xf numFmtId="171" fontId="6" fillId="0" borderId="6" xfId="0" applyNumberFormat="1" applyFont="1" applyBorder="1" applyAlignment="1">
      <alignment horizontal="center"/>
    </xf>
    <xf numFmtId="165" fontId="8" fillId="0" borderId="0" xfId="0" applyFont="1"/>
    <xf numFmtId="171" fontId="6" fillId="0" borderId="10" xfId="0" applyNumberFormat="1" applyFont="1" applyBorder="1" applyAlignment="1">
      <alignment horizontal="center"/>
    </xf>
    <xf numFmtId="171" fontId="6" fillId="0" borderId="8" xfId="0" applyNumberFormat="1" applyFont="1" applyBorder="1" applyAlignment="1">
      <alignment horizontal="center"/>
    </xf>
    <xf numFmtId="167" fontId="6" fillId="0" borderId="0" xfId="0" applyNumberFormat="1" applyFont="1" applyAlignment="1">
      <alignment horizontal="center"/>
    </xf>
    <xf numFmtId="168" fontId="6" fillId="0" borderId="9" xfId="0" applyNumberFormat="1" applyFont="1" applyBorder="1" applyAlignment="1">
      <alignment horizontal="center"/>
    </xf>
    <xf numFmtId="165" fontId="27" fillId="0" borderId="1" xfId="0" applyFont="1" applyBorder="1"/>
    <xf numFmtId="165" fontId="28" fillId="0" borderId="0" xfId="0" applyFont="1" applyAlignment="1">
      <alignment horizontal="center"/>
    </xf>
    <xf numFmtId="165" fontId="29" fillId="0" borderId="0" xfId="0" applyFont="1"/>
    <xf numFmtId="171" fontId="27" fillId="0" borderId="0" xfId="0" applyNumberFormat="1" applyFont="1" applyAlignment="1">
      <alignment horizontal="center"/>
    </xf>
    <xf numFmtId="165" fontId="27" fillId="0" borderId="24" xfId="0" applyFont="1" applyBorder="1"/>
    <xf numFmtId="166" fontId="29" fillId="0" borderId="0" xfId="0" applyNumberFormat="1" applyFont="1"/>
    <xf numFmtId="171" fontId="27" fillId="0" borderId="0" xfId="0" applyNumberFormat="1" applyFont="1"/>
    <xf numFmtId="165" fontId="30" fillId="0" borderId="0" xfId="0" applyFont="1"/>
    <xf numFmtId="165" fontId="27" fillId="0" borderId="12" xfId="0" applyFont="1" applyBorder="1"/>
    <xf numFmtId="2" fontId="28" fillId="0" borderId="0" xfId="0" applyNumberFormat="1" applyFont="1" applyAlignment="1">
      <alignment horizontal="center"/>
    </xf>
    <xf numFmtId="174" fontId="27" fillId="0" borderId="0" xfId="0" applyNumberFormat="1" applyFont="1"/>
    <xf numFmtId="2" fontId="29" fillId="0" borderId="0" xfId="0" applyNumberFormat="1" applyFont="1"/>
    <xf numFmtId="168" fontId="27" fillId="0" borderId="0" xfId="0" applyNumberFormat="1" applyFont="1"/>
    <xf numFmtId="2" fontId="28" fillId="0" borderId="0" xfId="0" quotePrefix="1" applyNumberFormat="1" applyFont="1" applyAlignment="1">
      <alignment horizontal="center"/>
    </xf>
    <xf numFmtId="2" fontId="28" fillId="2" borderId="0" xfId="0" applyNumberFormat="1" applyFont="1" applyFill="1" applyAlignment="1">
      <alignment horizontal="center"/>
    </xf>
    <xf numFmtId="2" fontId="31" fillId="0" borderId="0" xfId="1" applyNumberFormat="1" applyFont="1" applyAlignment="1">
      <alignment horizontal="right"/>
    </xf>
    <xf numFmtId="166" fontId="28" fillId="0" borderId="7" xfId="0" applyNumberFormat="1" applyFont="1" applyBorder="1" applyAlignment="1">
      <alignment horizontal="center"/>
    </xf>
    <xf numFmtId="165" fontId="11" fillId="0" borderId="25" xfId="0" applyFont="1" applyBorder="1" applyAlignment="1">
      <alignment vertical="center"/>
    </xf>
    <xf numFmtId="169" fontId="28" fillId="0" borderId="16" xfId="0" applyNumberFormat="1" applyFont="1" applyBorder="1" applyAlignment="1">
      <alignment horizontal="center"/>
    </xf>
    <xf numFmtId="2" fontId="28" fillId="3" borderId="8" xfId="0" applyNumberFormat="1" applyFont="1" applyFill="1" applyBorder="1" applyAlignment="1" applyProtection="1">
      <alignment horizontal="center"/>
      <protection locked="0"/>
    </xf>
    <xf numFmtId="167" fontId="36" fillId="0" borderId="0" xfId="0" applyNumberFormat="1" applyFont="1" applyAlignment="1">
      <alignment horizontal="center"/>
    </xf>
    <xf numFmtId="167" fontId="6" fillId="0" borderId="7" xfId="0" applyNumberFormat="1" applyFont="1" applyBorder="1" applyAlignment="1">
      <alignment horizontal="center"/>
    </xf>
    <xf numFmtId="166" fontId="28" fillId="3" borderId="6" xfId="0" applyNumberFormat="1" applyFont="1" applyFill="1" applyBorder="1" applyAlignment="1" applyProtection="1">
      <alignment horizontal="center"/>
      <protection locked="0"/>
    </xf>
    <xf numFmtId="2" fontId="28" fillId="2" borderId="24" xfId="0" applyNumberFormat="1" applyFont="1" applyFill="1" applyBorder="1" applyAlignment="1">
      <alignment horizontal="center"/>
    </xf>
    <xf numFmtId="166" fontId="28" fillId="3" borderId="7" xfId="0" applyNumberFormat="1" applyFont="1" applyFill="1" applyBorder="1" applyAlignment="1" applyProtection="1">
      <alignment horizontal="center"/>
      <protection locked="0"/>
    </xf>
    <xf numFmtId="165" fontId="37" fillId="0" borderId="25" xfId="0" applyFont="1" applyBorder="1" applyAlignment="1">
      <alignment horizontal="center"/>
    </xf>
    <xf numFmtId="165" fontId="38" fillId="0" borderId="0" xfId="0" applyFont="1"/>
    <xf numFmtId="165" fontId="27" fillId="0" borderId="0" xfId="0" applyFont="1"/>
    <xf numFmtId="165" fontId="38" fillId="0" borderId="0" xfId="0" applyFont="1" applyAlignment="1">
      <alignment horizontal="center"/>
    </xf>
    <xf numFmtId="165" fontId="39" fillId="0" borderId="25" xfId="0" applyFont="1" applyBorder="1"/>
    <xf numFmtId="165" fontId="39" fillId="0" borderId="25" xfId="0" applyFont="1" applyBorder="1" applyAlignment="1">
      <alignment horizontal="center"/>
    </xf>
    <xf numFmtId="165" fontId="40" fillId="0" borderId="2" xfId="0" applyFont="1" applyBorder="1" applyAlignment="1">
      <alignment horizontal="center"/>
    </xf>
    <xf numFmtId="169" fontId="40" fillId="3" borderId="6" xfId="0" applyNumberFormat="1" applyFont="1" applyFill="1" applyBorder="1" applyAlignment="1" applyProtection="1">
      <alignment horizontal="center"/>
      <protection locked="0"/>
    </xf>
    <xf numFmtId="172" fontId="36" fillId="0" borderId="6" xfId="0" applyNumberFormat="1" applyFont="1" applyBorder="1" applyAlignment="1">
      <alignment horizontal="right"/>
    </xf>
    <xf numFmtId="164" fontId="40" fillId="0" borderId="24" xfId="3" applyFont="1" applyFill="1" applyBorder="1" applyAlignment="1" applyProtection="1">
      <alignment horizontal="right"/>
    </xf>
    <xf numFmtId="177" fontId="36" fillId="0" borderId="0" xfId="3" applyNumberFormat="1" applyFont="1" applyBorder="1" applyProtection="1"/>
    <xf numFmtId="171" fontId="36" fillId="0" borderId="0" xfId="0" applyNumberFormat="1" applyFont="1" applyAlignment="1">
      <alignment horizontal="center"/>
    </xf>
    <xf numFmtId="2" fontId="40" fillId="4" borderId="34" xfId="0" applyNumberFormat="1" applyFont="1" applyFill="1" applyBorder="1" applyAlignment="1" applyProtection="1">
      <alignment horizontal="right"/>
      <protection locked="0"/>
    </xf>
    <xf numFmtId="2" fontId="40" fillId="0" borderId="34" xfId="0" applyNumberFormat="1" applyFont="1" applyBorder="1" applyAlignment="1">
      <alignment horizontal="right"/>
    </xf>
    <xf numFmtId="165" fontId="40" fillId="0" borderId="1" xfId="0" applyFont="1" applyBorder="1" applyAlignment="1">
      <alignment horizontal="center"/>
    </xf>
    <xf numFmtId="165" fontId="40" fillId="0" borderId="0" xfId="0" applyFont="1" applyAlignment="1">
      <alignment horizontal="center"/>
    </xf>
    <xf numFmtId="172" fontId="36" fillId="0" borderId="0" xfId="0" applyNumberFormat="1" applyFont="1" applyAlignment="1">
      <alignment horizontal="right"/>
    </xf>
    <xf numFmtId="164" fontId="40" fillId="0" borderId="12" xfId="3" applyFont="1" applyBorder="1" applyAlignment="1" applyProtection="1">
      <alignment horizontal="right"/>
    </xf>
    <xf numFmtId="2" fontId="40" fillId="4" borderId="33" xfId="0" applyNumberFormat="1" applyFont="1" applyFill="1" applyBorder="1" applyAlignment="1" applyProtection="1">
      <alignment horizontal="right"/>
      <protection locked="0"/>
    </xf>
    <xf numFmtId="2" fontId="40" fillId="0" borderId="33" xfId="0" applyNumberFormat="1" applyFont="1" applyBorder="1" applyAlignment="1">
      <alignment horizontal="right"/>
    </xf>
    <xf numFmtId="165" fontId="40" fillId="0" borderId="1" xfId="0" quotePrefix="1" applyFont="1" applyBorder="1" applyAlignment="1">
      <alignment horizontal="center"/>
    </xf>
    <xf numFmtId="165" fontId="36" fillId="0" borderId="0" xfId="0" applyFont="1" applyAlignment="1">
      <alignment horizontal="center"/>
    </xf>
    <xf numFmtId="165" fontId="36" fillId="2" borderId="0" xfId="0" applyFont="1" applyFill="1" applyAlignment="1">
      <alignment horizontal="center"/>
    </xf>
    <xf numFmtId="39" fontId="36" fillId="2" borderId="8" xfId="0" applyNumberFormat="1" applyFont="1" applyFill="1" applyBorder="1" applyAlignment="1">
      <alignment horizontal="center"/>
    </xf>
    <xf numFmtId="164" fontId="40" fillId="2" borderId="12" xfId="3" applyFont="1" applyFill="1" applyBorder="1" applyAlignment="1" applyProtection="1">
      <alignment horizontal="center"/>
    </xf>
    <xf numFmtId="2" fontId="40" fillId="4" borderId="33" xfId="0" applyNumberFormat="1" applyFont="1" applyFill="1" applyBorder="1" applyAlignment="1" applyProtection="1">
      <alignment horizontal="center"/>
      <protection locked="0"/>
    </xf>
    <xf numFmtId="2" fontId="40" fillId="2" borderId="33" xfId="0" applyNumberFormat="1" applyFont="1" applyFill="1" applyBorder="1" applyAlignment="1">
      <alignment horizontal="center"/>
    </xf>
    <xf numFmtId="165" fontId="40" fillId="0" borderId="28" xfId="0" applyFont="1" applyBorder="1" applyAlignment="1">
      <alignment horizontal="center"/>
    </xf>
    <xf numFmtId="165" fontId="40" fillId="0" borderId="10" xfId="0" applyFont="1" applyBorder="1" applyAlignment="1">
      <alignment horizontal="center"/>
    </xf>
    <xf numFmtId="165" fontId="36" fillId="0" borderId="10" xfId="0" applyFont="1" applyBorder="1" applyAlignment="1">
      <alignment horizontal="center"/>
    </xf>
    <xf numFmtId="165" fontId="36" fillId="2" borderId="10" xfId="0" applyFont="1" applyFill="1" applyBorder="1" applyAlignment="1">
      <alignment horizontal="center"/>
    </xf>
    <xf numFmtId="39" fontId="36" fillId="2" borderId="0" xfId="0" applyNumberFormat="1" applyFont="1" applyFill="1" applyAlignment="1">
      <alignment horizontal="center"/>
    </xf>
    <xf numFmtId="39" fontId="36" fillId="2" borderId="10" xfId="0" applyNumberFormat="1" applyFont="1" applyFill="1" applyBorder="1" applyAlignment="1">
      <alignment horizontal="center"/>
    </xf>
    <xf numFmtId="164" fontId="40" fillId="2" borderId="23" xfId="3" applyFont="1" applyFill="1" applyBorder="1" applyAlignment="1" applyProtection="1">
      <alignment horizontal="center"/>
    </xf>
    <xf numFmtId="2" fontId="40" fillId="4" borderId="35" xfId="0" applyNumberFormat="1" applyFont="1" applyFill="1" applyBorder="1" applyAlignment="1" applyProtection="1">
      <alignment horizontal="center"/>
      <protection locked="0"/>
    </xf>
    <xf numFmtId="2" fontId="40" fillId="2" borderId="35" xfId="0" applyNumberFormat="1" applyFont="1" applyFill="1" applyBorder="1" applyAlignment="1">
      <alignment horizontal="center"/>
    </xf>
    <xf numFmtId="170" fontId="40" fillId="0" borderId="0" xfId="0" applyNumberFormat="1" applyFont="1" applyAlignment="1">
      <alignment horizontal="center"/>
    </xf>
    <xf numFmtId="172" fontId="28" fillId="0" borderId="6" xfId="0" applyNumberFormat="1" applyFont="1" applyBorder="1" applyAlignment="1">
      <alignment horizontal="right"/>
    </xf>
    <xf numFmtId="177" fontId="28" fillId="0" borderId="0" xfId="3" applyNumberFormat="1" applyFont="1" applyBorder="1" applyProtection="1"/>
    <xf numFmtId="171" fontId="28" fillId="0" borderId="0" xfId="0" applyNumberFormat="1" applyFont="1" applyAlignment="1">
      <alignment horizontal="center"/>
    </xf>
    <xf numFmtId="176" fontId="7" fillId="0" borderId="0" xfId="0" applyNumberFormat="1" applyFont="1" applyAlignment="1" applyProtection="1">
      <alignment horizontal="center"/>
      <protection locked="0"/>
    </xf>
    <xf numFmtId="165" fontId="28" fillId="0" borderId="0" xfId="0" applyFont="1"/>
    <xf numFmtId="176" fontId="40" fillId="0" borderId="0" xfId="0" applyNumberFormat="1" applyFont="1" applyAlignment="1" applyProtection="1">
      <alignment horizontal="center"/>
      <protection locked="0"/>
    </xf>
    <xf numFmtId="165" fontId="7" fillId="5" borderId="0" xfId="0" applyFont="1" applyFill="1" applyAlignment="1">
      <alignment horizontal="center"/>
    </xf>
    <xf numFmtId="176" fontId="7" fillId="5" borderId="31" xfId="0" applyNumberFormat="1" applyFont="1" applyFill="1" applyBorder="1" applyAlignment="1">
      <alignment horizontal="center"/>
    </xf>
    <xf numFmtId="2" fontId="41" fillId="5" borderId="0" xfId="0" applyNumberFormat="1" applyFont="1" applyFill="1"/>
    <xf numFmtId="165" fontId="41" fillId="5" borderId="0" xfId="0" applyFont="1" applyFill="1"/>
    <xf numFmtId="2" fontId="29" fillId="5" borderId="0" xfId="0" applyNumberFormat="1" applyFont="1" applyFill="1"/>
    <xf numFmtId="165" fontId="29" fillId="5" borderId="0" xfId="0" applyFont="1" applyFill="1"/>
    <xf numFmtId="2" fontId="0" fillId="5" borderId="0" xfId="0" applyNumberFormat="1" applyFill="1"/>
    <xf numFmtId="165" fontId="0" fillId="5" borderId="0" xfId="0" applyFill="1"/>
    <xf numFmtId="4" fontId="28" fillId="4" borderId="8" xfId="0" applyNumberFormat="1" applyFont="1" applyFill="1" applyBorder="1" applyAlignment="1">
      <alignment horizontal="center"/>
    </xf>
    <xf numFmtId="171" fontId="7" fillId="0" borderId="7" xfId="0" applyNumberFormat="1" applyFont="1" applyBorder="1" applyAlignment="1">
      <alignment horizontal="center"/>
    </xf>
    <xf numFmtId="39" fontId="6" fillId="0" borderId="7" xfId="0" applyNumberFormat="1" applyFont="1" applyBorder="1" applyAlignment="1">
      <alignment horizontal="center"/>
    </xf>
    <xf numFmtId="4" fontId="6" fillId="0" borderId="0" xfId="0" applyNumberFormat="1" applyFont="1"/>
    <xf numFmtId="171" fontId="6" fillId="5" borderId="6" xfId="0" applyNumberFormat="1" applyFont="1" applyFill="1" applyBorder="1" applyAlignment="1">
      <alignment horizontal="center"/>
    </xf>
    <xf numFmtId="164" fontId="28" fillId="0" borderId="24" xfId="3" applyFont="1" applyBorder="1" applyAlignment="1" applyProtection="1">
      <alignment horizontal="right"/>
    </xf>
    <xf numFmtId="164" fontId="28" fillId="0" borderId="24" xfId="3" applyFont="1" applyFill="1" applyBorder="1" applyAlignment="1" applyProtection="1">
      <alignment horizontal="right"/>
    </xf>
    <xf numFmtId="2" fontId="28" fillId="0" borderId="22" xfId="0" applyNumberFormat="1" applyFont="1" applyBorder="1" applyAlignment="1">
      <alignment horizontal="center"/>
    </xf>
    <xf numFmtId="166" fontId="40" fillId="0" borderId="7" xfId="0" applyNumberFormat="1" applyFont="1" applyBorder="1" applyAlignment="1">
      <alignment horizontal="center"/>
    </xf>
    <xf numFmtId="166" fontId="6" fillId="0" borderId="44" xfId="0" applyNumberFormat="1" applyFont="1" applyBorder="1" applyAlignment="1">
      <alignment horizontal="center"/>
    </xf>
    <xf numFmtId="165" fontId="6" fillId="0" borderId="45" xfId="0" applyFont="1" applyBorder="1" applyAlignment="1">
      <alignment horizontal="center"/>
    </xf>
    <xf numFmtId="168" fontId="6" fillId="0" borderId="44" xfId="0" applyNumberFormat="1" applyFont="1" applyBorder="1" applyAlignment="1">
      <alignment horizontal="center"/>
    </xf>
    <xf numFmtId="165" fontId="6" fillId="0" borderId="46" xfId="0" applyFont="1" applyBorder="1"/>
    <xf numFmtId="2" fontId="7" fillId="0" borderId="24" xfId="0" applyNumberFormat="1" applyFont="1" applyBorder="1" applyAlignment="1">
      <alignment horizontal="center"/>
    </xf>
    <xf numFmtId="176" fontId="28" fillId="0" borderId="0" xfId="0" applyNumberFormat="1" applyFont="1" applyAlignment="1" applyProtection="1">
      <alignment horizontal="center"/>
      <protection locked="0"/>
    </xf>
    <xf numFmtId="165" fontId="7" fillId="5" borderId="0" xfId="0" applyFont="1" applyFill="1" applyProtection="1">
      <protection locked="0"/>
    </xf>
    <xf numFmtId="165" fontId="0" fillId="5" borderId="0" xfId="0" applyFill="1" applyProtection="1">
      <protection locked="0"/>
    </xf>
    <xf numFmtId="165" fontId="7" fillId="5" borderId="0" xfId="0" applyFont="1" applyFill="1" applyAlignment="1" applyProtection="1">
      <alignment horizontal="center"/>
      <protection locked="0"/>
    </xf>
    <xf numFmtId="165" fontId="8" fillId="5" borderId="12" xfId="0" applyFont="1" applyFill="1" applyBorder="1" applyAlignment="1" applyProtection="1">
      <alignment horizontal="center"/>
      <protection locked="0"/>
    </xf>
    <xf numFmtId="165" fontId="7" fillId="5" borderId="0" xfId="0" applyFont="1" applyFill="1"/>
    <xf numFmtId="165" fontId="7" fillId="5" borderId="1" xfId="0" applyFont="1" applyFill="1" applyBorder="1" applyProtection="1">
      <protection locked="0"/>
    </xf>
    <xf numFmtId="165" fontId="6" fillId="5" borderId="0" xfId="0" applyFont="1" applyFill="1"/>
    <xf numFmtId="165" fontId="6" fillId="5" borderId="0" xfId="0" applyFont="1" applyFill="1" applyAlignment="1">
      <alignment horizontal="center"/>
    </xf>
    <xf numFmtId="165" fontId="8" fillId="5" borderId="0" xfId="0" quotePrefix="1" applyFont="1" applyFill="1" applyAlignment="1">
      <alignment horizontal="center"/>
    </xf>
    <xf numFmtId="2" fontId="28" fillId="0" borderId="24" xfId="0" applyNumberFormat="1" applyFont="1" applyBorder="1" applyAlignment="1">
      <alignment horizontal="center"/>
    </xf>
    <xf numFmtId="39" fontId="27" fillId="0" borderId="7" xfId="0" applyNumberFormat="1" applyFont="1" applyBorder="1" applyAlignment="1" applyProtection="1">
      <alignment horizontal="center"/>
      <protection locked="0"/>
    </xf>
    <xf numFmtId="174" fontId="28" fillId="0" borderId="6" xfId="0" applyNumberFormat="1" applyFont="1" applyBorder="1" applyAlignment="1">
      <alignment horizontal="center"/>
    </xf>
    <xf numFmtId="165" fontId="11" fillId="0" borderId="0" xfId="0" applyFont="1" applyAlignment="1" applyProtection="1">
      <alignment horizontal="center"/>
      <protection locked="0"/>
    </xf>
    <xf numFmtId="165" fontId="10" fillId="0" borderId="0" xfId="0" applyFont="1" applyAlignment="1">
      <alignment horizontal="left" wrapText="1"/>
    </xf>
    <xf numFmtId="165" fontId="10" fillId="0" borderId="0" xfId="0" applyFont="1" applyAlignment="1" applyProtection="1">
      <alignment horizontal="left" wrapText="1"/>
      <protection locked="0"/>
    </xf>
    <xf numFmtId="165" fontId="25" fillId="0" borderId="0" xfId="0" applyFont="1" applyAlignment="1">
      <alignment horizontal="center" vertical="center" readingOrder="1"/>
    </xf>
    <xf numFmtId="165" fontId="14" fillId="0" borderId="25" xfId="0" applyFont="1" applyBorder="1" applyAlignment="1">
      <alignment horizontal="center" vertical="center"/>
    </xf>
    <xf numFmtId="165" fontId="11" fillId="0" borderId="30" xfId="0" applyFont="1" applyBorder="1" applyAlignment="1">
      <alignment vertical="center"/>
    </xf>
    <xf numFmtId="165" fontId="11" fillId="0" borderId="7" xfId="0" applyFont="1" applyBorder="1" applyAlignment="1">
      <alignment vertical="center"/>
    </xf>
    <xf numFmtId="165" fontId="11" fillId="0" borderId="43" xfId="0" applyFont="1" applyBorder="1" applyAlignment="1">
      <alignment vertical="center"/>
    </xf>
    <xf numFmtId="165" fontId="11" fillId="0" borderId="25" xfId="0" applyFont="1" applyBorder="1" applyAlignment="1">
      <alignment horizontal="left" vertical="center"/>
    </xf>
    <xf numFmtId="173" fontId="11" fillId="0" borderId="0" xfId="0" applyNumberFormat="1" applyFont="1" applyAlignment="1" applyProtection="1">
      <alignment horizontal="left"/>
      <protection locked="0"/>
    </xf>
    <xf numFmtId="165" fontId="10" fillId="0" borderId="0" xfId="0" applyFont="1" applyAlignment="1" applyProtection="1">
      <alignment wrapText="1"/>
      <protection locked="0"/>
    </xf>
    <xf numFmtId="165" fontId="11" fillId="0" borderId="0" xfId="0" applyFont="1" applyAlignment="1">
      <alignment horizontal="center" vertical="center"/>
    </xf>
    <xf numFmtId="165" fontId="11" fillId="0" borderId="0" xfId="0" applyFont="1" applyAlignment="1">
      <alignment horizontal="center"/>
    </xf>
    <xf numFmtId="165" fontId="10" fillId="0" borderId="0" xfId="0" applyFont="1" applyAlignment="1">
      <alignment wrapText="1"/>
    </xf>
    <xf numFmtId="165" fontId="10" fillId="0" borderId="0" xfId="0" applyFont="1"/>
    <xf numFmtId="165" fontId="8" fillId="0" borderId="0" xfId="0" quotePrefix="1" applyFont="1" applyAlignment="1">
      <alignment horizontal="center"/>
    </xf>
    <xf numFmtId="165" fontId="0" fillId="0" borderId="0" xfId="0" applyAlignment="1">
      <alignment horizontal="center"/>
    </xf>
    <xf numFmtId="165" fontId="7" fillId="5" borderId="0" xfId="0" applyFont="1" applyFill="1"/>
    <xf numFmtId="165" fontId="0" fillId="5" borderId="0" xfId="0" applyFill="1"/>
    <xf numFmtId="165" fontId="7" fillId="2" borderId="0" xfId="0" applyFont="1" applyFill="1"/>
    <xf numFmtId="165" fontId="0" fillId="2" borderId="0" xfId="0" applyFill="1"/>
    <xf numFmtId="165" fontId="7" fillId="5" borderId="0" xfId="0" applyFont="1" applyFill="1" applyProtection="1">
      <protection locked="0"/>
    </xf>
    <xf numFmtId="165" fontId="0" fillId="5" borderId="0" xfId="0" applyFill="1" applyProtection="1">
      <protection locked="0"/>
    </xf>
    <xf numFmtId="165" fontId="8" fillId="0" borderId="5" xfId="0" applyFont="1" applyBorder="1" applyAlignment="1">
      <alignment horizontal="center"/>
    </xf>
    <xf numFmtId="165" fontId="9" fillId="0" borderId="5" xfId="0" applyFont="1" applyBorder="1"/>
    <xf numFmtId="165" fontId="9" fillId="0" borderId="26" xfId="0" applyFont="1" applyBorder="1"/>
    <xf numFmtId="165" fontId="6" fillId="0" borderId="38" xfId="0" applyFont="1" applyBorder="1"/>
    <xf numFmtId="165" fontId="0" fillId="0" borderId="0" xfId="0"/>
    <xf numFmtId="165" fontId="0" fillId="0" borderId="19" xfId="0" applyBorder="1"/>
    <xf numFmtId="165" fontId="6" fillId="0" borderId="39" xfId="0" applyFont="1" applyBorder="1"/>
    <xf numFmtId="165" fontId="0" fillId="0" borderId="8" xfId="0" applyBorder="1"/>
    <xf numFmtId="165" fontId="0" fillId="0" borderId="40" xfId="0" applyBorder="1"/>
    <xf numFmtId="165" fontId="7" fillId="0" borderId="41" xfId="0" applyFont="1" applyBorder="1" applyAlignment="1">
      <alignment horizontal="left"/>
    </xf>
    <xf numFmtId="165" fontId="0" fillId="0" borderId="15" xfId="0" applyBorder="1" applyAlignment="1">
      <alignment horizontal="left"/>
    </xf>
    <xf numFmtId="165" fontId="0" fillId="0" borderId="42" xfId="0" applyBorder="1" applyAlignment="1">
      <alignment horizontal="left"/>
    </xf>
    <xf numFmtId="165" fontId="7" fillId="5" borderId="12" xfId="0" applyFont="1" applyFill="1" applyBorder="1" applyProtection="1">
      <protection locked="0"/>
    </xf>
    <xf numFmtId="165" fontId="6" fillId="0" borderId="0" xfId="0" applyFont="1"/>
    <xf numFmtId="165" fontId="6" fillId="0" borderId="19" xfId="0" applyFont="1" applyBorder="1"/>
    <xf numFmtId="165" fontId="8" fillId="0" borderId="0" xfId="0" applyFont="1" applyAlignment="1">
      <alignment horizontal="center"/>
    </xf>
    <xf numFmtId="165" fontId="7" fillId="5" borderId="1" xfId="0" applyFont="1" applyFill="1" applyBorder="1"/>
    <xf numFmtId="165" fontId="7" fillId="2" borderId="1" xfId="0" applyFont="1" applyFill="1" applyBorder="1"/>
  </cellXfs>
  <cellStyles count="114">
    <cellStyle name="Comma" xfId="3" builtinId="3"/>
    <cellStyle name="Comma 2" xfId="11" xr:uid="{C1B9CB2D-1A00-4732-82CA-71ADB18E88AD}"/>
    <cellStyle name="Comma 3" xfId="12" xr:uid="{DCEF5990-D655-41A6-BF03-E0FC598BED57}"/>
    <cellStyle name="Comma 3 2" xfId="14" xr:uid="{0B47487F-710C-44C0-BC3C-D2241BF8CB46}"/>
    <cellStyle name="Comma 3 2 2" xfId="18" xr:uid="{E195DE6B-EB0A-4F50-AA92-B1FA9FB3DEAF}"/>
    <cellStyle name="Comma 3 2 2 2" xfId="24" xr:uid="{256E027E-75AF-49BD-B256-A2EBFFDE6F30}"/>
    <cellStyle name="Comma 3 2 2 2 2" xfId="36" xr:uid="{FF926E4D-F30C-41BD-9899-14BC10231B25}"/>
    <cellStyle name="Comma 3 2 2 2 2 2" xfId="63" xr:uid="{05B856F6-414D-40B1-B502-E0A987BC7B08}"/>
    <cellStyle name="Comma 3 2 2 2 2 2 2" xfId="113" xr:uid="{FAD7D774-2AF8-4CF5-82DD-2F4384F1604F}"/>
    <cellStyle name="Comma 3 2 2 2 2 3" xfId="87" xr:uid="{65CC85A6-81C3-4064-834A-003C552F3040}"/>
    <cellStyle name="Comma 3 2 2 2 3" xfId="51" xr:uid="{0B55BB8E-4EF1-4EB6-813B-4E7248FBAB1B}"/>
    <cellStyle name="Comma 3 2 2 2 3 2" xfId="101" xr:uid="{BFF55508-E705-422D-B7D1-57C4FE9C1556}"/>
    <cellStyle name="Comma 3 2 2 2 4" xfId="75" xr:uid="{90FA3BE3-3A5C-40FF-8A0D-6588406BB3FE}"/>
    <cellStyle name="Comma 3 2 2 3" xfId="30" xr:uid="{2605CE0F-C5AF-406D-8A74-D30B794F81B2}"/>
    <cellStyle name="Comma 3 2 2 3 2" xfId="57" xr:uid="{F2D22589-7739-4089-9DE5-F82A3B9E83E4}"/>
    <cellStyle name="Comma 3 2 2 3 2 2" xfId="107" xr:uid="{D9E66360-B957-413C-B2FF-319916715D0A}"/>
    <cellStyle name="Comma 3 2 2 3 3" xfId="81" xr:uid="{937A004E-5089-43FB-9CBA-8A2B234E7218}"/>
    <cellStyle name="Comma 3 2 2 4" xfId="45" xr:uid="{C98C11B6-2981-4068-8703-1D6B78546CB7}"/>
    <cellStyle name="Comma 3 2 2 4 2" xfId="95" xr:uid="{03F89716-81E8-4F2B-8775-7663A52DF9E3}"/>
    <cellStyle name="Comma 3 2 2 5" xfId="69" xr:uid="{27E5577E-E180-4FD8-83B0-B838162D99AB}"/>
    <cellStyle name="Comma 3 2 3" xfId="20" xr:uid="{15B0AE2A-28DF-481B-9D1C-E8952A1C827E}"/>
    <cellStyle name="Comma 3 2 3 2" xfId="32" xr:uid="{AF77B5E0-B3C1-41F8-A4E9-CEFCB3551444}"/>
    <cellStyle name="Comma 3 2 3 2 2" xfId="59" xr:uid="{6E864F8F-1E0E-4EB0-8055-4392B1988DA9}"/>
    <cellStyle name="Comma 3 2 3 2 2 2" xfId="109" xr:uid="{0069ECE7-8D80-4E76-8657-0D09BB2EBD24}"/>
    <cellStyle name="Comma 3 2 3 2 3" xfId="83" xr:uid="{38875E8F-D453-4746-84A1-9D93E71599BB}"/>
    <cellStyle name="Comma 3 2 3 3" xfId="47" xr:uid="{4F1ACED9-95F2-4E9B-A43E-A40FC49D275D}"/>
    <cellStyle name="Comma 3 2 3 3 2" xfId="97" xr:uid="{99F1BECC-AD25-4BBF-862E-C0F5A3601AD2}"/>
    <cellStyle name="Comma 3 2 3 4" xfId="71" xr:uid="{4322DBA1-9B9F-44A8-B5B2-26365A7E76B3}"/>
    <cellStyle name="Comma 3 2 4" xfId="26" xr:uid="{B717C6AA-98CA-40C9-B3FB-F4CDD157EDF1}"/>
    <cellStyle name="Comma 3 2 4 2" xfId="53" xr:uid="{005AFF3B-D9DD-4B78-A11B-3B130B76D43B}"/>
    <cellStyle name="Comma 3 2 4 2 2" xfId="103" xr:uid="{08904047-537F-4169-8B2E-4D1B68148CA6}"/>
    <cellStyle name="Comma 3 2 4 3" xfId="77" xr:uid="{D4025594-9FEF-4025-85A5-8D2590D54EDF}"/>
    <cellStyle name="Comma 3 2 5" xfId="41" xr:uid="{B948DF0A-75FD-4C04-B111-5EA6DF5E73AD}"/>
    <cellStyle name="Comma 3 2 5 2" xfId="91" xr:uid="{4A8A5482-80AE-450D-A499-E354A63E0B26}"/>
    <cellStyle name="Comma 3 2 6" xfId="65" xr:uid="{EF79E3D6-7B52-4966-B8C8-C7A6FD567EAC}"/>
    <cellStyle name="Comma 3 3" xfId="15" xr:uid="{98CB2EAE-B567-40F3-89F4-14F5AF7CDBCF}"/>
    <cellStyle name="Comma 3 3 2" xfId="21" xr:uid="{A91BF781-EA3C-4E37-B2FC-7C8DA8E9B56C}"/>
    <cellStyle name="Comma 3 3 2 2" xfId="33" xr:uid="{E172F139-E54D-42B7-B80C-923A5C9A93E9}"/>
    <cellStyle name="Comma 3 3 2 2 2" xfId="60" xr:uid="{D8FBDEFA-FA0C-4A6D-83A5-C7715CE4A5BD}"/>
    <cellStyle name="Comma 3 3 2 2 2 2" xfId="110" xr:uid="{48E0E6D8-6FE7-4720-B9F6-FA06FCB9911A}"/>
    <cellStyle name="Comma 3 3 2 2 3" xfId="84" xr:uid="{1B88C990-250E-42E9-9CAE-9691836D8C37}"/>
    <cellStyle name="Comma 3 3 2 3" xfId="48" xr:uid="{D3C87C6A-876B-4B3E-848E-8EBA7F00D088}"/>
    <cellStyle name="Comma 3 3 2 3 2" xfId="98" xr:uid="{16380E80-A510-456F-9B46-0577AD6D27D0}"/>
    <cellStyle name="Comma 3 3 2 4" xfId="72" xr:uid="{2EDEB91A-2F9F-456F-B15B-04C1DB4E0700}"/>
    <cellStyle name="Comma 3 3 3" xfId="27" xr:uid="{D412249D-8B0A-43BD-9674-8BD83DE99A59}"/>
    <cellStyle name="Comma 3 3 3 2" xfId="54" xr:uid="{E38BCDB3-E887-4AAA-93D2-050403642A71}"/>
    <cellStyle name="Comma 3 3 3 2 2" xfId="104" xr:uid="{7E8B6951-A1A9-4BEF-966F-D18A19648A5C}"/>
    <cellStyle name="Comma 3 3 3 3" xfId="78" xr:uid="{69C37C07-ABCC-434D-B3E5-EE2F7E4755D3}"/>
    <cellStyle name="Comma 3 3 4" xfId="42" xr:uid="{046EE616-B143-47DD-8470-AE4492F4F413}"/>
    <cellStyle name="Comma 3 3 4 2" xfId="92" xr:uid="{A5100045-5089-4E18-B82C-64E66F628DBC}"/>
    <cellStyle name="Comma 3 3 5" xfId="66" xr:uid="{2CDC7339-FBB4-480D-907B-F5F462688F75}"/>
    <cellStyle name="Comma 3 4" xfId="16" xr:uid="{980EE80A-831B-4226-A7B3-A0D2F06A5702}"/>
    <cellStyle name="Comma 3 4 2" xfId="22" xr:uid="{D1F78771-9EE3-4D2A-9A07-345D20B4026F}"/>
    <cellStyle name="Comma 3 4 2 2" xfId="34" xr:uid="{837D3645-794B-4BD5-9691-35A390D51266}"/>
    <cellStyle name="Comma 3 4 2 2 2" xfId="61" xr:uid="{390EE906-F432-4122-A559-D16B5DB7801B}"/>
    <cellStyle name="Comma 3 4 2 2 2 2" xfId="111" xr:uid="{68641C74-705F-4CF7-A739-56B307D027AB}"/>
    <cellStyle name="Comma 3 4 2 2 3" xfId="85" xr:uid="{2D218F1E-DABB-456E-9E54-13087671B4EF}"/>
    <cellStyle name="Comma 3 4 2 3" xfId="49" xr:uid="{6981E6B7-E162-4617-9B76-31934706708E}"/>
    <cellStyle name="Comma 3 4 2 3 2" xfId="99" xr:uid="{CAA931D6-F6C8-40D7-930D-F2127D9751E7}"/>
    <cellStyle name="Comma 3 4 2 4" xfId="73" xr:uid="{BD38EB08-805B-470F-BC90-323C5306DEFB}"/>
    <cellStyle name="Comma 3 4 3" xfId="28" xr:uid="{3EA1983A-CA8B-4D9F-92A6-7A54F134DC0B}"/>
    <cellStyle name="Comma 3 4 3 2" xfId="55" xr:uid="{C1CC8F65-D860-416E-8301-160A8CE3F471}"/>
    <cellStyle name="Comma 3 4 3 2 2" xfId="105" xr:uid="{4FCBA351-C278-4E78-95AF-8F4EA13A3B2B}"/>
    <cellStyle name="Comma 3 4 3 3" xfId="79" xr:uid="{4D92FAD2-6033-4AE9-9044-D3AE18838A1B}"/>
    <cellStyle name="Comma 3 4 4" xfId="43" xr:uid="{E6565317-C2DD-4C8C-8BBA-E0A3D2C6F2ED}"/>
    <cellStyle name="Comma 3 4 4 2" xfId="93" xr:uid="{DE24BD00-9982-441F-912A-F3AD230C70E0}"/>
    <cellStyle name="Comma 3 4 5" xfId="67" xr:uid="{70CE17A5-5AA7-498D-93B3-709E1A4EC5B9}"/>
    <cellStyle name="Comma 3 5" xfId="19" xr:uid="{1A5CD3E4-6CD8-4950-9C85-CE3671A0F1F9}"/>
    <cellStyle name="Comma 3 5 2" xfId="31" xr:uid="{C6183D9F-3205-4126-BB48-15E4BE685342}"/>
    <cellStyle name="Comma 3 5 2 2" xfId="58" xr:uid="{5123E815-A2F6-4242-A280-986201AF5A0A}"/>
    <cellStyle name="Comma 3 5 2 2 2" xfId="108" xr:uid="{E983B822-8B86-4C7F-9F81-641D0E946354}"/>
    <cellStyle name="Comma 3 5 2 3" xfId="82" xr:uid="{871729D8-33A6-4590-9D42-08A06E9A297E}"/>
    <cellStyle name="Comma 3 5 3" xfId="46" xr:uid="{98B03DE1-332C-4BC1-B138-1DDA52A8FC05}"/>
    <cellStyle name="Comma 3 5 3 2" xfId="96" xr:uid="{0B820DD0-4FBF-4394-AF64-0E517E77D199}"/>
    <cellStyle name="Comma 3 5 4" xfId="70" xr:uid="{20F6AF6F-A96A-4BD8-A32A-72E81C6ED7B9}"/>
    <cellStyle name="Comma 3 6" xfId="25" xr:uid="{7282FB12-9393-4E46-92A5-26BF3443BC37}"/>
    <cellStyle name="Comma 3 6 2" xfId="52" xr:uid="{6B854B86-3DA7-4997-9DB0-4666C874CC32}"/>
    <cellStyle name="Comma 3 6 2 2" xfId="102" xr:uid="{34E64602-056A-4CEA-914A-BFB02C33D266}"/>
    <cellStyle name="Comma 3 6 3" xfId="76" xr:uid="{D1CFE1CE-4BBB-4C8D-A722-23CD1DDFD1E2}"/>
    <cellStyle name="Comma 3 7" xfId="40" xr:uid="{083D3504-41FB-4E45-878E-3DE8C366F8DC}"/>
    <cellStyle name="Comma 3 7 2" xfId="90" xr:uid="{771457FD-5D86-4F20-84B9-0156084D4D82}"/>
    <cellStyle name="Comma 3 8" xfId="64" xr:uid="{CFBF5983-CA76-4D44-99C6-D048BF688891}"/>
    <cellStyle name="Comma 4" xfId="13" xr:uid="{7B35DB95-2738-4BBB-B64C-8FF0916278E0}"/>
    <cellStyle name="Comma 4 2" xfId="17" xr:uid="{AA49FA6D-A080-4C60-BBA8-E9849500C82A}"/>
    <cellStyle name="Comma 4 2 2" xfId="23" xr:uid="{6FE9DBCB-972B-41F8-B686-6D6A2ECD5B15}"/>
    <cellStyle name="Comma 4 2 2 2" xfId="35" xr:uid="{02F2A276-E630-4E3A-B58D-C7CC8BAF45AE}"/>
    <cellStyle name="Comma 4 2 2 2 2" xfId="62" xr:uid="{03F0B8F4-EA50-4373-A31E-FE5F29157322}"/>
    <cellStyle name="Comma 4 2 2 2 2 2" xfId="112" xr:uid="{C129D73D-DEC4-4675-9309-044E06DCB0D9}"/>
    <cellStyle name="Comma 4 2 2 2 3" xfId="86" xr:uid="{3C66BA6A-ACF0-47BB-A31B-5027A414B6A2}"/>
    <cellStyle name="Comma 4 2 2 3" xfId="50" xr:uid="{86D66790-563A-46BC-909E-FA7BDD8CF1BB}"/>
    <cellStyle name="Comma 4 2 2 3 2" xfId="100" xr:uid="{6E70A4D6-3640-4EA0-935F-F0CCB72E55E8}"/>
    <cellStyle name="Comma 4 2 2 4" xfId="74" xr:uid="{EF966298-0625-4440-8790-B8A18851FD38}"/>
    <cellStyle name="Comma 4 2 3" xfId="29" xr:uid="{C05ACE3C-2209-455A-AF6F-11BD706270C5}"/>
    <cellStyle name="Comma 4 2 3 2" xfId="56" xr:uid="{06C07FBF-56AA-4A71-B771-C093503E35F5}"/>
    <cellStyle name="Comma 4 2 3 2 2" xfId="106" xr:uid="{83115665-EEB1-47D0-BF23-6672B8E3BC86}"/>
    <cellStyle name="Comma 4 2 3 3" xfId="80" xr:uid="{A670DDE2-1D62-4C86-B2E1-7BF9719D9F1E}"/>
    <cellStyle name="Comma 4 2 4" xfId="44" xr:uid="{AEC7338B-54CE-479C-A94B-8FAF5FEE68AA}"/>
    <cellStyle name="Comma 4 2 4 2" xfId="94" xr:uid="{2DF82E9D-9D81-480F-9FAE-E0C27D509FC4}"/>
    <cellStyle name="Comma 4 2 5" xfId="68" xr:uid="{0C4B0AA4-AF86-46CD-84A4-AAC6B758EEAB}"/>
    <cellStyle name="Comma 5" xfId="8" xr:uid="{ABE979DB-B9D7-42F9-8A30-FE65827A4FF4}"/>
    <cellStyle name="Normal" xfId="0" builtinId="0"/>
    <cellStyle name="Normal 2" xfId="4" xr:uid="{00000000-0005-0000-0000-000002000000}"/>
    <cellStyle name="Normal 2 2" xfId="10" xr:uid="{441F0A53-BBAC-4F2D-98F7-218AAEAEDEFD}"/>
    <cellStyle name="Normal 2 3" xfId="7" xr:uid="{670A692B-C8C0-4D2D-8ADE-C280B54E15C7}"/>
    <cellStyle name="Normal 3" xfId="6" xr:uid="{E23CDF66-2AFC-4E60-B74E-CD4CEB5FC177}"/>
    <cellStyle name="Normal 4" xfId="9" xr:uid="{DE80F714-F0F8-4FDE-B942-7C543AC1F0B1}"/>
    <cellStyle name="Normal 5" xfId="38" xr:uid="{B2D0FB60-7FF6-474E-8F16-ED65C4F78289}"/>
    <cellStyle name="Normal 5 2" xfId="88" xr:uid="{779BC1FF-C9F3-47F9-AD48-C788649EE9BE}"/>
    <cellStyle name="Normal 6" xfId="5" xr:uid="{54706786-BF03-4CE2-9F6F-431CBA950029}"/>
    <cellStyle name="Normal_93 U R" xfId="1" xr:uid="{00000000-0005-0000-0000-000003000000}"/>
    <cellStyle name="Percent" xfId="2" builtinId="5"/>
    <cellStyle name="Percent 2" xfId="37" xr:uid="{0A021EEC-B044-456B-952F-27118D1184D8}"/>
    <cellStyle name="Percent 3" xfId="39" xr:uid="{7ACABB18-6628-4747-A938-0851765AEC05}"/>
    <cellStyle name="Percent 3 2" xfId="89" xr:uid="{1F1E83FB-89A9-4275-B9BF-FF617A8CF2C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9C665-3FF5-41CE-8A8F-E4524D227B24}">
  <sheetPr>
    <tabColor rgb="FF00B050"/>
  </sheetPr>
  <dimension ref="A1:F88"/>
  <sheetViews>
    <sheetView tabSelected="1" view="pageBreakPreview" topLeftCell="A7" zoomScaleNormal="80" zoomScaleSheetLayoutView="100" workbookViewId="0">
      <selection activeCell="F16" sqref="F16"/>
    </sheetView>
  </sheetViews>
  <sheetFormatPr defaultColWidth="9" defaultRowHeight="16" x14ac:dyDescent="0.4"/>
  <cols>
    <col min="1" max="1" width="8.08203125" style="89" customWidth="1"/>
    <col min="2" max="2" width="10" style="89" customWidth="1"/>
    <col min="3" max="3" width="35.33203125" style="89" customWidth="1"/>
    <col min="4" max="4" width="7" style="89" customWidth="1"/>
    <col min="5" max="5" width="13.75" style="89" customWidth="1"/>
    <col min="6" max="6" width="14" style="89" customWidth="1"/>
    <col min="7" max="16384" width="9" style="89"/>
  </cols>
  <sheetData>
    <row r="1" spans="1:6" x14ac:dyDescent="0.4">
      <c r="A1" s="344" t="s">
        <v>190</v>
      </c>
      <c r="B1" s="344"/>
      <c r="C1" s="344"/>
      <c r="D1" s="344"/>
      <c r="E1" s="344"/>
      <c r="F1" s="87"/>
    </row>
    <row r="3" spans="1:6" x14ac:dyDescent="0.4">
      <c r="B3" s="89" t="s">
        <v>180</v>
      </c>
      <c r="F3" s="101">
        <v>46266</v>
      </c>
    </row>
    <row r="5" spans="1:6" x14ac:dyDescent="0.4">
      <c r="A5" s="345" t="s">
        <v>101</v>
      </c>
      <c r="B5" s="345"/>
      <c r="C5" s="345"/>
      <c r="D5" s="345"/>
      <c r="E5" s="345"/>
      <c r="F5" s="345"/>
    </row>
    <row r="6" spans="1:6" x14ac:dyDescent="0.4">
      <c r="A6" s="345" t="s">
        <v>102</v>
      </c>
      <c r="B6" s="345"/>
      <c r="C6" s="345"/>
      <c r="D6" s="345"/>
      <c r="E6" s="345"/>
      <c r="F6" s="345"/>
    </row>
    <row r="7" spans="1:6" x14ac:dyDescent="0.4">
      <c r="A7" s="208"/>
      <c r="B7" s="208"/>
      <c r="C7" s="208"/>
      <c r="D7" s="208"/>
      <c r="E7" s="208"/>
      <c r="F7" s="208"/>
    </row>
    <row r="8" spans="1:6" ht="27.5" customHeight="1" x14ac:dyDescent="0.4">
      <c r="A8" s="211"/>
      <c r="B8" s="334" t="s">
        <v>200</v>
      </c>
      <c r="C8" s="334"/>
      <c r="D8" s="334"/>
      <c r="E8" s="334"/>
      <c r="F8" s="334"/>
    </row>
    <row r="9" spans="1:6" ht="27.5" customHeight="1" x14ac:dyDescent="0.4">
      <c r="A9" s="211"/>
      <c r="B9" s="334"/>
      <c r="C9" s="334"/>
      <c r="D9" s="334"/>
      <c r="E9" s="334"/>
      <c r="F9" s="334"/>
    </row>
    <row r="10" spans="1:6" ht="27.5" customHeight="1" x14ac:dyDescent="0.4">
      <c r="A10" s="211"/>
      <c r="B10" s="334"/>
      <c r="C10" s="334"/>
      <c r="D10" s="334"/>
      <c r="E10" s="334"/>
      <c r="F10" s="334"/>
    </row>
    <row r="11" spans="1:6" x14ac:dyDescent="0.4">
      <c r="A11" s="346"/>
      <c r="B11" s="347"/>
      <c r="C11" s="347"/>
      <c r="D11" s="347"/>
      <c r="E11" s="346"/>
      <c r="F11" s="347"/>
    </row>
    <row r="12" spans="1:6" x14ac:dyDescent="0.4">
      <c r="B12" s="342" t="s">
        <v>191</v>
      </c>
      <c r="C12" s="342"/>
      <c r="D12" s="342"/>
      <c r="E12" s="342"/>
      <c r="F12" s="342"/>
    </row>
    <row r="13" spans="1:6" x14ac:dyDescent="0.4">
      <c r="A13" s="105"/>
      <c r="B13" s="104"/>
      <c r="C13" s="104"/>
      <c r="D13" s="104"/>
      <c r="E13" s="104"/>
      <c r="F13" s="104"/>
    </row>
    <row r="14" spans="1:6" ht="53.75" customHeight="1" x14ac:dyDescent="0.4">
      <c r="A14" s="210">
        <v>1</v>
      </c>
      <c r="B14" s="343" t="s">
        <v>199</v>
      </c>
      <c r="C14" s="343"/>
      <c r="D14" s="343"/>
      <c r="E14" s="343"/>
      <c r="F14" s="343"/>
    </row>
    <row r="15" spans="1:6" ht="50" customHeight="1" x14ac:dyDescent="0.4">
      <c r="A15" s="210">
        <v>2</v>
      </c>
      <c r="B15" s="335" t="s">
        <v>194</v>
      </c>
      <c r="C15" s="335"/>
      <c r="D15" s="335"/>
      <c r="E15" s="335"/>
      <c r="F15" s="335"/>
    </row>
    <row r="16" spans="1:6" x14ac:dyDescent="0.4">
      <c r="A16" s="105"/>
      <c r="B16" s="104"/>
      <c r="C16" s="104"/>
      <c r="D16" s="104"/>
      <c r="E16" s="104"/>
      <c r="F16" s="104"/>
    </row>
    <row r="17" spans="1:6" x14ac:dyDescent="0.4">
      <c r="A17" s="210">
        <v>3</v>
      </c>
      <c r="B17" s="335" t="s">
        <v>192</v>
      </c>
      <c r="C17" s="335"/>
      <c r="D17" s="335"/>
      <c r="E17" s="335"/>
      <c r="F17" s="335"/>
    </row>
    <row r="18" spans="1:6" x14ac:dyDescent="0.4">
      <c r="B18" s="90"/>
    </row>
    <row r="19" spans="1:6" x14ac:dyDescent="0.4">
      <c r="A19" s="90"/>
      <c r="B19" s="137" t="s">
        <v>193</v>
      </c>
      <c r="C19" s="92"/>
      <c r="D19" s="90"/>
      <c r="E19" s="90"/>
      <c r="F19" s="90"/>
    </row>
    <row r="20" spans="1:6" x14ac:dyDescent="0.4">
      <c r="A20" s="90"/>
      <c r="B20" s="137"/>
      <c r="C20" s="92"/>
      <c r="D20" s="90"/>
      <c r="E20" s="90"/>
      <c r="F20" s="90"/>
    </row>
    <row r="21" spans="1:6" x14ac:dyDescent="0.4">
      <c r="B21" s="91"/>
      <c r="C21" s="86" t="s">
        <v>167</v>
      </c>
      <c r="F21" s="94"/>
    </row>
    <row r="22" spans="1:6" s="256" customFormat="1" x14ac:dyDescent="0.4">
      <c r="B22" s="259" t="s">
        <v>108</v>
      </c>
      <c r="C22" s="260">
        <f>'LPG Saldanh Bay'!H10</f>
        <v>3660</v>
      </c>
      <c r="F22" s="258"/>
    </row>
    <row r="23" spans="1:6" s="256" customFormat="1" x14ac:dyDescent="0.4">
      <c r="B23" s="259" t="s">
        <v>109</v>
      </c>
      <c r="C23" s="260">
        <f>'LPG Saldanh Bay'!H11</f>
        <v>3672</v>
      </c>
      <c r="F23" s="258"/>
    </row>
    <row r="24" spans="1:6" s="256" customFormat="1" x14ac:dyDescent="0.4">
      <c r="B24" s="259" t="s">
        <v>110</v>
      </c>
      <c r="C24" s="260">
        <f>'LPG Saldanh Bay'!H12</f>
        <v>3686</v>
      </c>
      <c r="F24" s="258"/>
    </row>
    <row r="25" spans="1:6" s="256" customFormat="1" x14ac:dyDescent="0.4">
      <c r="B25" s="259" t="s">
        <v>111</v>
      </c>
      <c r="C25" s="260">
        <f>'LPG Saldanh Bay'!H13</f>
        <v>3709</v>
      </c>
      <c r="F25" s="258"/>
    </row>
    <row r="26" spans="1:6" s="256" customFormat="1" x14ac:dyDescent="0.4">
      <c r="B26" s="259" t="s">
        <v>112</v>
      </c>
      <c r="C26" s="260">
        <f>'LPG Saldanh Bay'!H14</f>
        <v>3740</v>
      </c>
      <c r="F26" s="258"/>
    </row>
    <row r="27" spans="1:6" s="256" customFormat="1" x14ac:dyDescent="0.4">
      <c r="B27" s="259" t="s">
        <v>113</v>
      </c>
      <c r="C27" s="260">
        <f>'LPG Saldanh Bay'!H15</f>
        <v>3781</v>
      </c>
      <c r="F27" s="258"/>
    </row>
    <row r="28" spans="1:6" hidden="1" x14ac:dyDescent="0.4">
      <c r="B28" s="259" t="s">
        <v>114</v>
      </c>
      <c r="C28" s="260">
        <f>LPG!H16</f>
        <v>3570</v>
      </c>
      <c r="F28" s="258"/>
    </row>
    <row r="29" spans="1:6" hidden="1" x14ac:dyDescent="0.4">
      <c r="B29" s="259" t="s">
        <v>115</v>
      </c>
      <c r="C29" s="260">
        <f>LPG!H17</f>
        <v>3643</v>
      </c>
      <c r="F29" s="258"/>
    </row>
    <row r="30" spans="1:6" hidden="1" x14ac:dyDescent="0.4">
      <c r="B30" s="259" t="s">
        <v>116</v>
      </c>
      <c r="C30" s="260">
        <f>LPG!H18</f>
        <v>3710</v>
      </c>
      <c r="F30" s="258"/>
    </row>
    <row r="31" spans="1:6" hidden="1" x14ac:dyDescent="0.4">
      <c r="B31" s="259" t="s">
        <v>117</v>
      </c>
      <c r="C31" s="260">
        <f>LPG!H19</f>
        <v>3770</v>
      </c>
      <c r="F31" s="258"/>
    </row>
    <row r="32" spans="1:6" hidden="1" x14ac:dyDescent="0.4">
      <c r="B32" s="259" t="s">
        <v>118</v>
      </c>
      <c r="C32" s="260">
        <f>LPG!H20</f>
        <v>3831</v>
      </c>
      <c r="F32" s="258"/>
    </row>
    <row r="33" spans="1:6" hidden="1" x14ac:dyDescent="0.4">
      <c r="B33" s="259" t="s">
        <v>119</v>
      </c>
      <c r="C33" s="260">
        <f>LPG!H21</f>
        <v>4055</v>
      </c>
      <c r="F33" s="258"/>
    </row>
    <row r="34" spans="1:6" hidden="1" x14ac:dyDescent="0.4">
      <c r="B34" s="259" t="s">
        <v>120</v>
      </c>
      <c r="C34" s="260">
        <f>LPG!H22</f>
        <v>3797</v>
      </c>
      <c r="F34" s="258"/>
    </row>
    <row r="35" spans="1:6" hidden="1" x14ac:dyDescent="0.4">
      <c r="B35" s="259" t="s">
        <v>121</v>
      </c>
      <c r="C35" s="260">
        <f>LPG!H23</f>
        <v>3901</v>
      </c>
      <c r="F35" s="258"/>
    </row>
    <row r="36" spans="1:6" hidden="1" x14ac:dyDescent="0.4">
      <c r="B36" s="259" t="s">
        <v>122</v>
      </c>
      <c r="C36" s="260">
        <f>LPG!H24</f>
        <v>3886</v>
      </c>
      <c r="F36" s="258"/>
    </row>
    <row r="37" spans="1:6" hidden="1" x14ac:dyDescent="0.4">
      <c r="B37" s="259" t="s">
        <v>123</v>
      </c>
      <c r="C37" s="260">
        <f>LPG!H25</f>
        <v>3570</v>
      </c>
      <c r="F37" s="258"/>
    </row>
    <row r="38" spans="1:6" hidden="1" x14ac:dyDescent="0.4">
      <c r="B38" s="259" t="s">
        <v>70</v>
      </c>
      <c r="C38" s="260">
        <f>LPG!H26</f>
        <v>3886</v>
      </c>
      <c r="F38" s="258"/>
    </row>
    <row r="39" spans="1:6" hidden="1" x14ac:dyDescent="0.4">
      <c r="B39" s="259" t="s">
        <v>124</v>
      </c>
      <c r="C39" s="260">
        <f>LPG!H29</f>
        <v>3466</v>
      </c>
      <c r="F39" s="258"/>
    </row>
    <row r="40" spans="1:6" hidden="1" x14ac:dyDescent="0.4">
      <c r="B40" s="259" t="s">
        <v>125</v>
      </c>
      <c r="C40" s="260">
        <f>LPG!H30</f>
        <v>3505</v>
      </c>
      <c r="F40" s="258"/>
    </row>
    <row r="41" spans="1:6" s="256" customFormat="1" x14ac:dyDescent="0.4">
      <c r="B41" s="259" t="s">
        <v>126</v>
      </c>
      <c r="C41" s="260">
        <f>'LPG Saldanh Bay'!H31</f>
        <v>3735</v>
      </c>
      <c r="F41" s="258"/>
    </row>
    <row r="42" spans="1:6" s="256" customFormat="1" x14ac:dyDescent="0.4">
      <c r="B42" s="259" t="s">
        <v>127</v>
      </c>
      <c r="C42" s="260">
        <f>'LPG Saldanh Bay'!H32</f>
        <v>3756</v>
      </c>
      <c r="F42" s="258"/>
    </row>
    <row r="43" spans="1:6" s="256" customFormat="1" x14ac:dyDescent="0.4">
      <c r="B43" s="259" t="s">
        <v>128</v>
      </c>
      <c r="C43" s="260">
        <f>'LPG Saldanh Bay'!H33</f>
        <v>3810</v>
      </c>
      <c r="F43" s="258"/>
    </row>
    <row r="44" spans="1:6" s="256" customFormat="1" x14ac:dyDescent="0.4">
      <c r="B44" s="259" t="s">
        <v>129</v>
      </c>
      <c r="C44" s="260">
        <f>'LPG Saldanh Bay'!H34</f>
        <v>3795</v>
      </c>
      <c r="F44" s="258"/>
    </row>
    <row r="45" spans="1:6" hidden="1" x14ac:dyDescent="0.4">
      <c r="A45" s="99"/>
      <c r="B45" s="91" t="s">
        <v>130</v>
      </c>
      <c r="C45" s="95">
        <f>LPG!H35</f>
        <v>3589</v>
      </c>
      <c r="F45" s="96"/>
    </row>
    <row r="46" spans="1:6" hidden="1" x14ac:dyDescent="0.4">
      <c r="B46" s="91" t="s">
        <v>131</v>
      </c>
      <c r="C46" s="95">
        <f>LPG!H36</f>
        <v>3612</v>
      </c>
      <c r="F46" s="96"/>
    </row>
    <row r="48" spans="1:6" hidden="1" x14ac:dyDescent="0.4"/>
    <row r="49" spans="1:6" hidden="1" x14ac:dyDescent="0.4">
      <c r="B49" s="137" t="s">
        <v>169</v>
      </c>
      <c r="C49" s="92"/>
      <c r="D49" s="90"/>
      <c r="E49" s="90"/>
      <c r="F49" s="90"/>
    </row>
    <row r="50" spans="1:6" hidden="1" x14ac:dyDescent="0.4">
      <c r="A50" s="90"/>
      <c r="B50" s="138"/>
      <c r="C50" s="139"/>
      <c r="F50" s="93"/>
    </row>
    <row r="51" spans="1:6" hidden="1" x14ac:dyDescent="0.4">
      <c r="B51" s="91"/>
      <c r="C51" s="86" t="s">
        <v>167</v>
      </c>
      <c r="F51" s="94"/>
    </row>
    <row r="52" spans="1:6" hidden="1" x14ac:dyDescent="0.4">
      <c r="B52" s="91" t="s">
        <v>132</v>
      </c>
      <c r="C52" s="97">
        <f>LPG!H37</f>
        <v>3635</v>
      </c>
      <c r="F52" s="96"/>
    </row>
    <row r="53" spans="1:6" hidden="1" x14ac:dyDescent="0.4">
      <c r="B53" s="91" t="s">
        <v>133</v>
      </c>
      <c r="C53" s="97">
        <f>LPG!H40</f>
        <v>3536</v>
      </c>
      <c r="F53" s="96"/>
    </row>
    <row r="54" spans="1:6" hidden="1" x14ac:dyDescent="0.4">
      <c r="B54" s="91" t="s">
        <v>134</v>
      </c>
      <c r="C54" s="97">
        <f>LPG!H41</f>
        <v>3555</v>
      </c>
      <c r="F54" s="96"/>
    </row>
    <row r="55" spans="1:6" hidden="1" x14ac:dyDescent="0.4">
      <c r="A55" s="90"/>
      <c r="B55" s="91" t="s">
        <v>135</v>
      </c>
      <c r="C55" s="97">
        <f>LPG!H42</f>
        <v>3607</v>
      </c>
      <c r="F55" s="96"/>
    </row>
    <row r="56" spans="1:6" hidden="1" x14ac:dyDescent="0.4">
      <c r="A56" s="90"/>
      <c r="B56" s="91" t="s">
        <v>136</v>
      </c>
      <c r="C56" s="97">
        <f>LPG!H43</f>
        <v>3668</v>
      </c>
      <c r="F56" s="96"/>
    </row>
    <row r="57" spans="1:6" hidden="1" x14ac:dyDescent="0.4">
      <c r="B57" s="91" t="s">
        <v>137</v>
      </c>
      <c r="C57" s="97">
        <f>LPG!H44</f>
        <v>3739</v>
      </c>
      <c r="F57" s="96"/>
    </row>
    <row r="58" spans="1:6" hidden="1" x14ac:dyDescent="0.4">
      <c r="B58" s="91" t="s">
        <v>138</v>
      </c>
      <c r="C58" s="97">
        <f>LPG!H45</f>
        <v>3768</v>
      </c>
      <c r="F58" s="96"/>
    </row>
    <row r="59" spans="1:6" hidden="1" x14ac:dyDescent="0.4">
      <c r="B59" s="91" t="s">
        <v>139</v>
      </c>
      <c r="C59" s="97">
        <f>LPG!H46</f>
        <v>3809</v>
      </c>
      <c r="F59" s="96"/>
    </row>
    <row r="60" spans="1:6" hidden="1" x14ac:dyDescent="0.4">
      <c r="B60" s="91" t="s">
        <v>140</v>
      </c>
      <c r="C60" s="97">
        <f>LPG!H47</f>
        <v>3889</v>
      </c>
      <c r="F60" s="96"/>
    </row>
    <row r="61" spans="1:6" hidden="1" x14ac:dyDescent="0.4">
      <c r="B61" s="91" t="s">
        <v>141</v>
      </c>
      <c r="C61" s="97">
        <f>LPG!H48</f>
        <v>3920</v>
      </c>
      <c r="F61" s="96"/>
    </row>
    <row r="62" spans="1:6" hidden="1" x14ac:dyDescent="0.4">
      <c r="B62" s="91" t="s">
        <v>142</v>
      </c>
      <c r="C62" s="97">
        <f>LPG!H49</f>
        <v>3967</v>
      </c>
      <c r="F62" s="96"/>
    </row>
    <row r="63" spans="1:6" hidden="1" x14ac:dyDescent="0.4">
      <c r="B63" s="91" t="s">
        <v>143</v>
      </c>
      <c r="C63" s="97">
        <f>LPG!H50</f>
        <v>3933</v>
      </c>
      <c r="F63" s="96"/>
    </row>
    <row r="64" spans="1:6" hidden="1" x14ac:dyDescent="0.4">
      <c r="B64" s="91" t="s">
        <v>144</v>
      </c>
      <c r="C64" s="97">
        <f>LPG!H51</f>
        <v>3908</v>
      </c>
      <c r="F64" s="96"/>
    </row>
    <row r="65" spans="2:6" hidden="1" x14ac:dyDescent="0.4">
      <c r="B65" s="91" t="s">
        <v>145</v>
      </c>
      <c r="C65" s="97">
        <f>LPG!H52</f>
        <v>4010</v>
      </c>
      <c r="F65" s="96"/>
    </row>
    <row r="66" spans="2:6" hidden="1" x14ac:dyDescent="0.4">
      <c r="B66" s="91" t="s">
        <v>146</v>
      </c>
      <c r="C66" s="97">
        <f>LPG!H53</f>
        <v>3607</v>
      </c>
      <c r="F66" s="96"/>
    </row>
    <row r="67" spans="2:6" hidden="1" x14ac:dyDescent="0.4">
      <c r="B67" s="91" t="s">
        <v>147</v>
      </c>
      <c r="C67" s="97">
        <f>LPG!H54</f>
        <v>3668</v>
      </c>
      <c r="F67" s="96"/>
    </row>
    <row r="68" spans="2:6" hidden="1" x14ac:dyDescent="0.4">
      <c r="B68" s="91" t="s">
        <v>148</v>
      </c>
      <c r="C68" s="97">
        <f>LPG!H55</f>
        <v>3768</v>
      </c>
      <c r="F68" s="96"/>
    </row>
    <row r="69" spans="2:6" hidden="1" x14ac:dyDescent="0.4">
      <c r="B69" s="91" t="s">
        <v>149</v>
      </c>
      <c r="C69" s="97">
        <f>LPG!H56</f>
        <v>3809</v>
      </c>
      <c r="F69" s="96"/>
    </row>
    <row r="70" spans="2:6" hidden="1" x14ac:dyDescent="0.4">
      <c r="B70" s="91" t="s">
        <v>75</v>
      </c>
      <c r="C70" s="97">
        <f>LPG!H57</f>
        <v>3889</v>
      </c>
      <c r="F70" s="96"/>
    </row>
    <row r="71" spans="2:6" hidden="1" x14ac:dyDescent="0.4">
      <c r="B71" s="91" t="s">
        <v>150</v>
      </c>
      <c r="C71" s="97">
        <f>LPG!H58</f>
        <v>3920</v>
      </c>
      <c r="F71" s="96"/>
    </row>
    <row r="72" spans="2:6" hidden="1" x14ac:dyDescent="0.4">
      <c r="B72" s="91" t="s">
        <v>151</v>
      </c>
      <c r="C72" s="97">
        <f>LPG!H59</f>
        <v>3967</v>
      </c>
      <c r="F72" s="96"/>
    </row>
    <row r="73" spans="2:6" hidden="1" x14ac:dyDescent="0.4">
      <c r="B73" s="91" t="s">
        <v>152</v>
      </c>
      <c r="C73" s="97">
        <f>LPG!H60</f>
        <v>4010</v>
      </c>
      <c r="F73" s="96"/>
    </row>
    <row r="74" spans="2:6" hidden="1" x14ac:dyDescent="0.4">
      <c r="B74" s="91" t="s">
        <v>153</v>
      </c>
      <c r="C74" s="97">
        <f>LPG!H63</f>
        <v>3649</v>
      </c>
      <c r="F74" s="96"/>
    </row>
    <row r="75" spans="2:6" hidden="1" x14ac:dyDescent="0.4">
      <c r="B75" s="91" t="s">
        <v>154</v>
      </c>
      <c r="C75" s="97">
        <f>LPG!H64</f>
        <v>3721</v>
      </c>
      <c r="F75" s="96"/>
    </row>
    <row r="76" spans="2:6" hidden="1" x14ac:dyDescent="0.4">
      <c r="B76" s="91" t="s">
        <v>155</v>
      </c>
      <c r="C76" s="97">
        <f>LPG!H65</f>
        <v>3774</v>
      </c>
      <c r="F76" s="96"/>
    </row>
    <row r="77" spans="2:6" hidden="1" x14ac:dyDescent="0.4">
      <c r="B77" s="91" t="s">
        <v>156</v>
      </c>
      <c r="C77" s="97">
        <f>LPG!H66</f>
        <v>3767</v>
      </c>
      <c r="F77" s="96"/>
    </row>
    <row r="78" spans="2:6" hidden="1" x14ac:dyDescent="0.4">
      <c r="B78" s="91" t="s">
        <v>157</v>
      </c>
      <c r="C78" s="97">
        <f>LPG!H67</f>
        <v>3790</v>
      </c>
      <c r="F78" s="96"/>
    </row>
    <row r="79" spans="2:6" hidden="1" x14ac:dyDescent="0.4">
      <c r="B79" s="91" t="s">
        <v>158</v>
      </c>
      <c r="C79" s="97">
        <f>LPG!H68</f>
        <v>3788</v>
      </c>
      <c r="F79" s="96"/>
    </row>
    <row r="80" spans="2:6" hidden="1" x14ac:dyDescent="0.4">
      <c r="B80" s="92" t="s">
        <v>159</v>
      </c>
      <c r="C80" s="97">
        <f>LPG!H69</f>
        <v>3837</v>
      </c>
      <c r="F80" s="98"/>
    </row>
    <row r="81" spans="1:6" hidden="1" x14ac:dyDescent="0.4">
      <c r="B81" s="247" t="s">
        <v>188</v>
      </c>
      <c r="C81" s="255">
        <v>3530</v>
      </c>
      <c r="E81" s="256" t="s">
        <v>189</v>
      </c>
      <c r="F81" s="98"/>
    </row>
    <row r="82" spans="1:6" hidden="1" x14ac:dyDescent="0.4">
      <c r="C82" s="99"/>
      <c r="D82" s="99"/>
      <c r="E82" s="98"/>
      <c r="F82" s="98"/>
    </row>
    <row r="83" spans="1:6" x14ac:dyDescent="0.4">
      <c r="A83" s="88">
        <v>3</v>
      </c>
      <c r="B83" s="88" t="s">
        <v>160</v>
      </c>
      <c r="F83" s="96"/>
    </row>
    <row r="84" spans="1:6" ht="33.5" customHeight="1" x14ac:dyDescent="0.4">
      <c r="A84" s="158"/>
      <c r="B84" s="335" t="s">
        <v>195</v>
      </c>
      <c r="C84" s="335"/>
      <c r="D84" s="335"/>
      <c r="E84" s="335"/>
      <c r="F84" s="335"/>
    </row>
    <row r="85" spans="1:6" x14ac:dyDescent="0.4">
      <c r="A85" s="209"/>
    </row>
    <row r="86" spans="1:6" x14ac:dyDescent="0.4">
      <c r="A86" s="209"/>
    </row>
    <row r="87" spans="1:6" x14ac:dyDescent="0.4">
      <c r="A87" s="209"/>
      <c r="B87" s="88"/>
    </row>
    <row r="88" spans="1:6" x14ac:dyDescent="0.4">
      <c r="A88" s="209"/>
      <c r="B88" s="88"/>
    </row>
  </sheetData>
  <mergeCells count="11">
    <mergeCell ref="A1:E1"/>
    <mergeCell ref="A5:F5"/>
    <mergeCell ref="A6:F6"/>
    <mergeCell ref="B8:F10"/>
    <mergeCell ref="A11:D11"/>
    <mergeCell ref="E11:F11"/>
    <mergeCell ref="B12:F12"/>
    <mergeCell ref="B14:F14"/>
    <mergeCell ref="B15:F15"/>
    <mergeCell ref="B17:F17"/>
    <mergeCell ref="B84:F84"/>
  </mergeCells>
  <pageMargins left="0.75" right="0.75" top="1" bottom="1" header="0.5" footer="0.5"/>
  <pageSetup paperSize="9" scale="76"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C2F6-113E-47EC-868F-BEC0318D913D}">
  <sheetPr>
    <tabColor rgb="FF00B050"/>
  </sheetPr>
  <dimension ref="A1:M84"/>
  <sheetViews>
    <sheetView view="pageBreakPreview" zoomScale="85" zoomScaleNormal="100" zoomScaleSheetLayoutView="85" workbookViewId="0">
      <selection activeCell="H10" sqref="H10"/>
    </sheetView>
  </sheetViews>
  <sheetFormatPr defaultColWidth="6.58203125" defaultRowHeight="13" x14ac:dyDescent="0.3"/>
  <cols>
    <col min="1" max="1" width="6.75" style="10" customWidth="1"/>
    <col min="2" max="2" width="10.25" style="10" bestFit="1" customWidth="1"/>
    <col min="3" max="3" width="8" style="10" customWidth="1"/>
    <col min="4" max="4" width="16.75" style="10" bestFit="1" customWidth="1"/>
    <col min="5" max="5" width="12" style="10" customWidth="1"/>
    <col min="6" max="6" width="15" style="10" customWidth="1"/>
    <col min="7" max="7" width="17.08203125" style="10" customWidth="1"/>
    <col min="8" max="8" width="12.33203125" style="10" customWidth="1"/>
    <col min="9" max="9" width="10" style="136" bestFit="1" customWidth="1"/>
    <col min="10" max="10" width="7.33203125" style="70" customWidth="1"/>
    <col min="11" max="11" width="10.33203125" style="1" bestFit="1" customWidth="1"/>
    <col min="12" max="12" width="17.08203125" style="70" customWidth="1"/>
    <col min="13" max="13" width="9.58203125" style="70" bestFit="1" customWidth="1"/>
    <col min="14" max="16384" width="6.58203125" style="1"/>
  </cols>
  <sheetData>
    <row r="1" spans="1:13" x14ac:dyDescent="0.3">
      <c r="A1" s="1" t="s">
        <v>161</v>
      </c>
      <c r="B1" s="1"/>
      <c r="C1" s="1"/>
      <c r="D1" s="1"/>
      <c r="E1" s="1"/>
      <c r="F1" s="1"/>
      <c r="G1" s="1"/>
      <c r="H1" s="1"/>
      <c r="I1" s="1"/>
      <c r="J1" s="1"/>
      <c r="L1" s="1"/>
      <c r="M1" s="1"/>
    </row>
    <row r="2" spans="1:13" x14ac:dyDescent="0.3">
      <c r="A2" s="1"/>
      <c r="B2" s="1"/>
      <c r="C2" s="1"/>
      <c r="D2" s="1"/>
      <c r="E2" s="1"/>
      <c r="F2" s="1"/>
      <c r="G2" s="1"/>
      <c r="H2" s="1"/>
      <c r="I2" s="1"/>
      <c r="J2" s="1"/>
      <c r="L2" s="1"/>
      <c r="M2" s="1"/>
    </row>
    <row r="3" spans="1:13" x14ac:dyDescent="0.3">
      <c r="A3" s="1"/>
      <c r="B3" s="1"/>
      <c r="C3" s="1"/>
      <c r="D3" s="1"/>
      <c r="E3" s="1"/>
      <c r="F3" s="1" t="s">
        <v>196</v>
      </c>
      <c r="G3" s="1"/>
      <c r="H3" s="1"/>
      <c r="I3" s="1"/>
      <c r="J3" s="1"/>
      <c r="L3" s="1"/>
      <c r="M3" s="1"/>
    </row>
    <row r="4" spans="1:13" ht="13.5" thickBot="1" x14ac:dyDescent="0.35">
      <c r="A4" s="1"/>
      <c r="B4" s="1"/>
      <c r="C4" s="1"/>
      <c r="D4" s="1"/>
      <c r="E4" s="1"/>
      <c r="F4" s="1"/>
      <c r="G4" s="1" t="s">
        <v>162</v>
      </c>
      <c r="H4" s="1"/>
      <c r="I4" s="1"/>
      <c r="J4" s="1"/>
      <c r="L4" s="1"/>
      <c r="M4" s="1"/>
    </row>
    <row r="5" spans="1:13" x14ac:dyDescent="0.3">
      <c r="A5" s="12"/>
      <c r="B5" s="112"/>
      <c r="C5" s="112"/>
      <c r="D5" s="112"/>
      <c r="E5" s="112"/>
      <c r="F5" s="112"/>
      <c r="G5" s="112"/>
      <c r="H5" s="119"/>
      <c r="I5" s="1"/>
      <c r="J5" s="1"/>
      <c r="L5" s="162" t="s">
        <v>9</v>
      </c>
      <c r="M5" s="162"/>
    </row>
    <row r="6" spans="1:13" x14ac:dyDescent="0.3">
      <c r="A6" s="2" t="s">
        <v>2</v>
      </c>
      <c r="B6" s="3" t="s">
        <v>3</v>
      </c>
      <c r="C6" s="3" t="s">
        <v>4</v>
      </c>
      <c r="D6" s="3" t="s">
        <v>13</v>
      </c>
      <c r="E6" s="3" t="s">
        <v>165</v>
      </c>
      <c r="F6" s="3" t="s">
        <v>165</v>
      </c>
      <c r="G6" s="20"/>
      <c r="H6" s="64" t="s">
        <v>9</v>
      </c>
      <c r="I6" s="1"/>
      <c r="J6" s="1"/>
      <c r="L6" s="163" t="s">
        <v>163</v>
      </c>
      <c r="M6" s="163"/>
    </row>
    <row r="7" spans="1:13" x14ac:dyDescent="0.3">
      <c r="A7" s="2" t="s">
        <v>10</v>
      </c>
      <c r="B7" s="3" t="s">
        <v>164</v>
      </c>
      <c r="C7" s="3" t="s">
        <v>12</v>
      </c>
      <c r="D7" s="3" t="s">
        <v>17</v>
      </c>
      <c r="E7" s="3" t="s">
        <v>168</v>
      </c>
      <c r="F7" s="3" t="s">
        <v>166</v>
      </c>
      <c r="G7" s="3"/>
      <c r="H7" s="64" t="s">
        <v>163</v>
      </c>
      <c r="I7" s="1"/>
      <c r="J7" s="1"/>
      <c r="L7" s="163" t="s">
        <v>22</v>
      </c>
      <c r="M7" s="163" t="s">
        <v>178</v>
      </c>
    </row>
    <row r="8" spans="1:13" x14ac:dyDescent="0.3">
      <c r="A8" s="2"/>
      <c r="B8" s="3"/>
      <c r="C8" s="3"/>
      <c r="D8" s="3"/>
      <c r="E8" s="140">
        <v>0.15</v>
      </c>
      <c r="F8" s="140">
        <v>0.15</v>
      </c>
      <c r="G8" s="3" t="s">
        <v>19</v>
      </c>
      <c r="H8" s="64" t="s">
        <v>22</v>
      </c>
      <c r="I8" s="1" t="s">
        <v>181</v>
      </c>
      <c r="J8" s="1" t="s">
        <v>182</v>
      </c>
      <c r="K8" s="1" t="s">
        <v>183</v>
      </c>
      <c r="L8" s="173">
        <v>44202</v>
      </c>
      <c r="M8" s="163" t="s">
        <v>179</v>
      </c>
    </row>
    <row r="9" spans="1:13" x14ac:dyDescent="0.3">
      <c r="A9" s="120"/>
      <c r="B9" s="121"/>
      <c r="C9" s="121"/>
      <c r="D9" s="121"/>
      <c r="F9" s="121"/>
      <c r="G9" s="121"/>
      <c r="H9" s="57"/>
      <c r="I9" s="1"/>
      <c r="J9" s="1"/>
      <c r="L9" s="164"/>
      <c r="M9" s="164"/>
    </row>
    <row r="10" spans="1:13" s="257" customFormat="1" x14ac:dyDescent="0.3">
      <c r="A10" s="261" t="s">
        <v>25</v>
      </c>
      <c r="B10" s="262">
        <f>H81</f>
        <v>2701.7781209999998</v>
      </c>
      <c r="C10" s="292">
        <f>K10</f>
        <v>65.808729999999997</v>
      </c>
      <c r="D10" s="263">
        <f>ROUND(SUM($B$10,C10),3)</f>
        <v>2767.587</v>
      </c>
      <c r="E10" s="263">
        <f>ROUND(D10+(D10*$E$8),3)</f>
        <v>3182.7249999999999</v>
      </c>
      <c r="F10" s="263">
        <f>ROUND(E10+(E10*$F$8),3)</f>
        <v>3660.134</v>
      </c>
      <c r="G10" s="263">
        <f>ROUND(F10,0)</f>
        <v>3660</v>
      </c>
      <c r="H10" s="264">
        <f>G10</f>
        <v>3660</v>
      </c>
      <c r="I10" s="293">
        <v>63.83</v>
      </c>
      <c r="J10" s="294">
        <f>I10*3.1%</f>
        <v>1.9787299999999999</v>
      </c>
      <c r="K10" s="293">
        <f>I10+J10</f>
        <v>65.808729999999997</v>
      </c>
      <c r="L10" s="267">
        <v>1939</v>
      </c>
      <c r="M10" s="268">
        <f>H10-L10</f>
        <v>1721</v>
      </c>
    </row>
    <row r="11" spans="1:13" s="257" customFormat="1" x14ac:dyDescent="0.3">
      <c r="A11" s="269" t="s">
        <v>26</v>
      </c>
      <c r="B11" s="270"/>
      <c r="C11" s="271">
        <f t="shared" ref="C11:C26" si="0">K11</f>
        <v>75.134124999999997</v>
      </c>
      <c r="D11" s="271">
        <f t="shared" ref="D11:D26" si="1">ROUND(SUM($B$10,C11),3)</f>
        <v>2776.9119999999998</v>
      </c>
      <c r="E11" s="271">
        <f t="shared" ref="E11:E26" si="2">ROUND(D11+(D11*$E$8),3)</f>
        <v>3193.4490000000001</v>
      </c>
      <c r="F11" s="271">
        <f t="shared" ref="F11:F25" si="3">ROUND(E11+(E11*$F$8),3)</f>
        <v>3672.4659999999999</v>
      </c>
      <c r="G11" s="271">
        <f t="shared" ref="G11:G26" si="4">ROUND(F11,0)</f>
        <v>3672</v>
      </c>
      <c r="H11" s="272">
        <f t="shared" ref="H11:H26" si="5">IF(G11-L11=$H$10-$L$10,G11,IF(G11-L11&lt;$G$10-$L$10,G11+0,IF(G11-L11&gt;$G$10-$L$10,G11-0,FALSE)))</f>
        <v>3672</v>
      </c>
      <c r="I11" s="265">
        <v>72.875</v>
      </c>
      <c r="J11" s="266">
        <f>I11*3.1%</f>
        <v>2.259125</v>
      </c>
      <c r="K11" s="265">
        <f t="shared" ref="K11:K26" si="6">I11+J11</f>
        <v>75.134124999999997</v>
      </c>
      <c r="L11" s="273">
        <v>1950</v>
      </c>
      <c r="M11" s="274">
        <f t="shared" ref="M11:M69" si="7">H11-L11</f>
        <v>1722</v>
      </c>
    </row>
    <row r="12" spans="1:13" s="257" customFormat="1" x14ac:dyDescent="0.3">
      <c r="A12" s="269" t="s">
        <v>27</v>
      </c>
      <c r="B12" s="270"/>
      <c r="C12" s="271">
        <f t="shared" si="0"/>
        <v>85.154413999999989</v>
      </c>
      <c r="D12" s="271">
        <f t="shared" si="1"/>
        <v>2786.933</v>
      </c>
      <c r="E12" s="271">
        <f t="shared" si="2"/>
        <v>3204.973</v>
      </c>
      <c r="F12" s="271">
        <f t="shared" si="3"/>
        <v>3685.7190000000001</v>
      </c>
      <c r="G12" s="271">
        <f t="shared" si="4"/>
        <v>3686</v>
      </c>
      <c r="H12" s="272">
        <f t="shared" si="5"/>
        <v>3686</v>
      </c>
      <c r="I12" s="265">
        <v>82.593999999999994</v>
      </c>
      <c r="J12" s="266">
        <f t="shared" ref="J12:J15" si="8">I12*3.1%</f>
        <v>2.5604139999999997</v>
      </c>
      <c r="K12" s="265">
        <f t="shared" si="6"/>
        <v>85.154413999999989</v>
      </c>
      <c r="L12" s="273">
        <v>1958</v>
      </c>
      <c r="M12" s="274">
        <f t="shared" si="7"/>
        <v>1728</v>
      </c>
    </row>
    <row r="13" spans="1:13" s="257" customFormat="1" x14ac:dyDescent="0.3">
      <c r="A13" s="269" t="s">
        <v>28</v>
      </c>
      <c r="B13" s="270"/>
      <c r="C13" s="271">
        <f t="shared" si="0"/>
        <v>102.483462</v>
      </c>
      <c r="D13" s="271">
        <f t="shared" si="1"/>
        <v>2804.2620000000002</v>
      </c>
      <c r="E13" s="271">
        <f t="shared" si="2"/>
        <v>3224.9009999999998</v>
      </c>
      <c r="F13" s="271">
        <f t="shared" si="3"/>
        <v>3708.636</v>
      </c>
      <c r="G13" s="271">
        <f t="shared" si="4"/>
        <v>3709</v>
      </c>
      <c r="H13" s="272">
        <f t="shared" si="5"/>
        <v>3709</v>
      </c>
      <c r="I13" s="265">
        <v>99.402000000000001</v>
      </c>
      <c r="J13" s="266">
        <f t="shared" si="8"/>
        <v>3.0814620000000001</v>
      </c>
      <c r="K13" s="265">
        <f t="shared" si="6"/>
        <v>102.483462</v>
      </c>
      <c r="L13" s="273">
        <v>1972</v>
      </c>
      <c r="M13" s="274">
        <f t="shared" si="7"/>
        <v>1737</v>
      </c>
    </row>
    <row r="14" spans="1:13" s="257" customFormat="1" x14ac:dyDescent="0.3">
      <c r="A14" s="269" t="s">
        <v>29</v>
      </c>
      <c r="B14" s="270"/>
      <c r="C14" s="271">
        <f t="shared" si="0"/>
        <v>125.92737100000001</v>
      </c>
      <c r="D14" s="271">
        <f t="shared" si="1"/>
        <v>2827.7049999999999</v>
      </c>
      <c r="E14" s="271">
        <f t="shared" si="2"/>
        <v>3251.8609999999999</v>
      </c>
      <c r="F14" s="271">
        <f t="shared" si="3"/>
        <v>3739.64</v>
      </c>
      <c r="G14" s="271">
        <f t="shared" si="4"/>
        <v>3740</v>
      </c>
      <c r="H14" s="272">
        <f t="shared" si="5"/>
        <v>3740</v>
      </c>
      <c r="I14" s="265">
        <v>122.14100000000001</v>
      </c>
      <c r="J14" s="266">
        <f t="shared" si="8"/>
        <v>3.7863709999999999</v>
      </c>
      <c r="K14" s="265">
        <f t="shared" si="6"/>
        <v>125.92737100000001</v>
      </c>
      <c r="L14" s="273">
        <v>1990</v>
      </c>
      <c r="M14" s="274">
        <f t="shared" si="7"/>
        <v>1750</v>
      </c>
    </row>
    <row r="15" spans="1:13" s="257" customFormat="1" x14ac:dyDescent="0.3">
      <c r="A15" s="269" t="s">
        <v>30</v>
      </c>
      <c r="B15" s="270"/>
      <c r="C15" s="271">
        <f t="shared" si="0"/>
        <v>157.447103</v>
      </c>
      <c r="D15" s="271">
        <f t="shared" si="1"/>
        <v>2859.2249999999999</v>
      </c>
      <c r="E15" s="271">
        <f t="shared" si="2"/>
        <v>3288.1089999999999</v>
      </c>
      <c r="F15" s="271">
        <f t="shared" si="3"/>
        <v>3781.3249999999998</v>
      </c>
      <c r="G15" s="271">
        <f t="shared" si="4"/>
        <v>3781</v>
      </c>
      <c r="H15" s="272">
        <f t="shared" si="5"/>
        <v>3781</v>
      </c>
      <c r="I15" s="265">
        <v>152.71299999999999</v>
      </c>
      <c r="J15" s="266">
        <f t="shared" si="8"/>
        <v>4.7341030000000002</v>
      </c>
      <c r="K15" s="265">
        <f t="shared" si="6"/>
        <v>157.447103</v>
      </c>
      <c r="L15" s="273">
        <v>2015</v>
      </c>
      <c r="M15" s="274">
        <f t="shared" si="7"/>
        <v>1766</v>
      </c>
    </row>
    <row r="16" spans="1:13" hidden="1" x14ac:dyDescent="0.3">
      <c r="A16" s="269" t="s">
        <v>31</v>
      </c>
      <c r="B16" s="270"/>
      <c r="C16" s="271">
        <f t="shared" si="0"/>
        <v>190.302651</v>
      </c>
      <c r="D16" s="271">
        <f t="shared" si="1"/>
        <v>2892.0810000000001</v>
      </c>
      <c r="E16" s="271">
        <f t="shared" si="2"/>
        <v>3325.893</v>
      </c>
      <c r="F16" s="271">
        <f t="shared" si="3"/>
        <v>3824.777</v>
      </c>
      <c r="G16" s="271">
        <f t="shared" si="4"/>
        <v>3825</v>
      </c>
      <c r="H16" s="272">
        <f t="shared" si="5"/>
        <v>3825</v>
      </c>
      <c r="I16" s="265">
        <v>178.35300000000001</v>
      </c>
      <c r="J16" s="266">
        <f t="shared" ref="J16:J26" si="9">I16*6.7%</f>
        <v>11.949651000000001</v>
      </c>
      <c r="K16" s="265">
        <f t="shared" si="6"/>
        <v>190.302651</v>
      </c>
      <c r="L16" s="273">
        <v>2036</v>
      </c>
      <c r="M16" s="274">
        <f t="shared" si="7"/>
        <v>1789</v>
      </c>
    </row>
    <row r="17" spans="1:13" hidden="1" x14ac:dyDescent="0.3">
      <c r="A17" s="269" t="s">
        <v>32</v>
      </c>
      <c r="B17" s="270"/>
      <c r="C17" s="271">
        <f t="shared" si="0"/>
        <v>247.51199</v>
      </c>
      <c r="D17" s="271">
        <f t="shared" si="1"/>
        <v>2949.29</v>
      </c>
      <c r="E17" s="271">
        <f t="shared" si="2"/>
        <v>3391.6840000000002</v>
      </c>
      <c r="F17" s="271">
        <f t="shared" si="3"/>
        <v>3900.4369999999999</v>
      </c>
      <c r="G17" s="271">
        <f t="shared" si="4"/>
        <v>3900</v>
      </c>
      <c r="H17" s="272">
        <f t="shared" si="5"/>
        <v>3900</v>
      </c>
      <c r="I17" s="265">
        <v>231.97</v>
      </c>
      <c r="J17" s="266">
        <f t="shared" si="9"/>
        <v>15.54199</v>
      </c>
      <c r="K17" s="265">
        <f t="shared" si="6"/>
        <v>247.51199</v>
      </c>
      <c r="L17" s="273">
        <v>2079</v>
      </c>
      <c r="M17" s="274">
        <f t="shared" si="7"/>
        <v>1821</v>
      </c>
    </row>
    <row r="18" spans="1:13" hidden="1" x14ac:dyDescent="0.3">
      <c r="A18" s="269" t="s">
        <v>33</v>
      </c>
      <c r="B18" s="270"/>
      <c r="C18" s="271">
        <f t="shared" si="0"/>
        <v>299.99345199999999</v>
      </c>
      <c r="D18" s="271">
        <f t="shared" si="1"/>
        <v>3001.7719999999999</v>
      </c>
      <c r="E18" s="271">
        <f t="shared" si="2"/>
        <v>3452.038</v>
      </c>
      <c r="F18" s="271">
        <f t="shared" si="3"/>
        <v>3969.8440000000001</v>
      </c>
      <c r="G18" s="271">
        <f t="shared" si="4"/>
        <v>3970</v>
      </c>
      <c r="H18" s="272">
        <f t="shared" si="5"/>
        <v>3970</v>
      </c>
      <c r="I18" s="265">
        <v>281.15600000000001</v>
      </c>
      <c r="J18" s="266">
        <f t="shared" si="9"/>
        <v>18.837452000000003</v>
      </c>
      <c r="K18" s="265">
        <f t="shared" si="6"/>
        <v>299.99345199999999</v>
      </c>
      <c r="L18" s="273">
        <v>2119</v>
      </c>
      <c r="M18" s="274">
        <f t="shared" si="7"/>
        <v>1851</v>
      </c>
    </row>
    <row r="19" spans="1:13" hidden="1" x14ac:dyDescent="0.3">
      <c r="A19" s="269" t="s">
        <v>34</v>
      </c>
      <c r="B19" s="270"/>
      <c r="C19" s="271">
        <f t="shared" si="0"/>
        <v>347.16125400000004</v>
      </c>
      <c r="D19" s="271">
        <f t="shared" si="1"/>
        <v>3048.9389999999999</v>
      </c>
      <c r="E19" s="271">
        <f t="shared" si="2"/>
        <v>3506.28</v>
      </c>
      <c r="F19" s="271">
        <f t="shared" si="3"/>
        <v>4032.2220000000002</v>
      </c>
      <c r="G19" s="271">
        <f t="shared" si="4"/>
        <v>4032</v>
      </c>
      <c r="H19" s="272">
        <f t="shared" si="5"/>
        <v>4032</v>
      </c>
      <c r="I19" s="265">
        <v>325.36200000000002</v>
      </c>
      <c r="J19" s="266">
        <f t="shared" si="9"/>
        <v>21.799254000000001</v>
      </c>
      <c r="K19" s="265">
        <f t="shared" si="6"/>
        <v>347.16125400000004</v>
      </c>
      <c r="L19" s="273">
        <v>2155</v>
      </c>
      <c r="M19" s="274">
        <f t="shared" si="7"/>
        <v>1877</v>
      </c>
    </row>
    <row r="20" spans="1:13" hidden="1" x14ac:dyDescent="0.3">
      <c r="A20" s="269" t="s">
        <v>35</v>
      </c>
      <c r="B20" s="270"/>
      <c r="C20" s="271">
        <f t="shared" si="0"/>
        <v>394.32905599999998</v>
      </c>
      <c r="D20" s="271">
        <f t="shared" si="1"/>
        <v>3096.107</v>
      </c>
      <c r="E20" s="271">
        <f>ROUND(D20+(D20*$E$8),3)</f>
        <v>3560.5230000000001</v>
      </c>
      <c r="F20" s="271">
        <f t="shared" si="3"/>
        <v>4094.6010000000001</v>
      </c>
      <c r="G20" s="271">
        <f t="shared" si="4"/>
        <v>4095</v>
      </c>
      <c r="H20" s="272">
        <f t="shared" si="5"/>
        <v>4095</v>
      </c>
      <c r="I20" s="265">
        <v>369.56799999999998</v>
      </c>
      <c r="J20" s="266">
        <f t="shared" si="9"/>
        <v>24.761056</v>
      </c>
      <c r="K20" s="265">
        <f t="shared" si="6"/>
        <v>394.32905599999998</v>
      </c>
      <c r="L20" s="273">
        <v>2191</v>
      </c>
      <c r="M20" s="274">
        <f t="shared" si="7"/>
        <v>1904</v>
      </c>
    </row>
    <row r="21" spans="1:13" hidden="1" x14ac:dyDescent="0.3">
      <c r="A21" s="269" t="s">
        <v>36</v>
      </c>
      <c r="B21" s="270"/>
      <c r="C21" s="271">
        <f t="shared" si="0"/>
        <v>569.62008400000002</v>
      </c>
      <c r="D21" s="271">
        <f t="shared" si="1"/>
        <v>3271.3980000000001</v>
      </c>
      <c r="E21" s="271">
        <f t="shared" si="2"/>
        <v>3762.1080000000002</v>
      </c>
      <c r="F21" s="271">
        <f t="shared" si="3"/>
        <v>4326.424</v>
      </c>
      <c r="G21" s="271">
        <f t="shared" si="4"/>
        <v>4326</v>
      </c>
      <c r="H21" s="272">
        <f t="shared" si="5"/>
        <v>4326</v>
      </c>
      <c r="I21" s="265">
        <v>533.85199999999998</v>
      </c>
      <c r="J21" s="266">
        <f t="shared" si="9"/>
        <v>35.768084000000002</v>
      </c>
      <c r="K21" s="265">
        <f t="shared" si="6"/>
        <v>569.62008400000002</v>
      </c>
      <c r="L21" s="273">
        <v>2325</v>
      </c>
      <c r="M21" s="274">
        <f t="shared" si="7"/>
        <v>2001</v>
      </c>
    </row>
    <row r="22" spans="1:13" hidden="1" x14ac:dyDescent="0.3">
      <c r="A22" s="269" t="s">
        <v>37</v>
      </c>
      <c r="B22" s="270"/>
      <c r="C22" s="271">
        <f t="shared" si="0"/>
        <v>367.72661200000005</v>
      </c>
      <c r="D22" s="271">
        <f t="shared" si="1"/>
        <v>3069.5050000000001</v>
      </c>
      <c r="E22" s="271">
        <f t="shared" si="2"/>
        <v>3529.931</v>
      </c>
      <c r="F22" s="271">
        <f t="shared" si="3"/>
        <v>4059.4209999999998</v>
      </c>
      <c r="G22" s="271">
        <f t="shared" si="4"/>
        <v>4059</v>
      </c>
      <c r="H22" s="272">
        <f t="shared" si="5"/>
        <v>4059</v>
      </c>
      <c r="I22" s="265">
        <v>344.63600000000002</v>
      </c>
      <c r="J22" s="266">
        <f t="shared" si="9"/>
        <v>23.090612000000004</v>
      </c>
      <c r="K22" s="265">
        <f t="shared" si="6"/>
        <v>367.72661200000005</v>
      </c>
      <c r="L22" s="273">
        <v>2171</v>
      </c>
      <c r="M22" s="274">
        <f t="shared" si="7"/>
        <v>1888</v>
      </c>
    </row>
    <row r="23" spans="1:13" hidden="1" x14ac:dyDescent="0.3">
      <c r="A23" s="269" t="s">
        <v>38</v>
      </c>
      <c r="B23" s="270"/>
      <c r="C23" s="271">
        <f t="shared" si="0"/>
        <v>449.26888600000001</v>
      </c>
      <c r="D23" s="271">
        <f t="shared" si="1"/>
        <v>3151.047</v>
      </c>
      <c r="E23" s="271">
        <f t="shared" si="2"/>
        <v>3623.7040000000002</v>
      </c>
      <c r="F23" s="271">
        <f t="shared" si="3"/>
        <v>4167.26</v>
      </c>
      <c r="G23" s="271">
        <f t="shared" si="4"/>
        <v>4167</v>
      </c>
      <c r="H23" s="272">
        <f t="shared" si="5"/>
        <v>4167</v>
      </c>
      <c r="I23" s="265">
        <v>421.05799999999999</v>
      </c>
      <c r="J23" s="266">
        <f t="shared" si="9"/>
        <v>28.210886000000002</v>
      </c>
      <c r="K23" s="265">
        <f t="shared" si="6"/>
        <v>449.26888600000001</v>
      </c>
      <c r="L23" s="273">
        <v>2233</v>
      </c>
      <c r="M23" s="274">
        <f t="shared" si="7"/>
        <v>1934</v>
      </c>
    </row>
    <row r="24" spans="1:13" hidden="1" x14ac:dyDescent="0.3">
      <c r="A24" s="269" t="s">
        <v>39</v>
      </c>
      <c r="B24" s="270"/>
      <c r="C24" s="271">
        <f t="shared" si="0"/>
        <v>437.71220899999997</v>
      </c>
      <c r="D24" s="271">
        <f t="shared" si="1"/>
        <v>3139.49</v>
      </c>
      <c r="E24" s="271">
        <f t="shared" si="2"/>
        <v>3610.4140000000002</v>
      </c>
      <c r="F24" s="271">
        <f t="shared" si="3"/>
        <v>4151.9759999999997</v>
      </c>
      <c r="G24" s="271">
        <f t="shared" si="4"/>
        <v>4152</v>
      </c>
      <c r="H24" s="272">
        <f t="shared" si="5"/>
        <v>4152</v>
      </c>
      <c r="I24" s="265">
        <v>410.22699999999998</v>
      </c>
      <c r="J24" s="266">
        <f t="shared" si="9"/>
        <v>27.485209000000001</v>
      </c>
      <c r="K24" s="265">
        <f t="shared" si="6"/>
        <v>437.71220899999997</v>
      </c>
      <c r="L24" s="273">
        <v>2224</v>
      </c>
      <c r="M24" s="274">
        <f t="shared" si="7"/>
        <v>1928</v>
      </c>
    </row>
    <row r="25" spans="1:13" hidden="1" x14ac:dyDescent="0.3">
      <c r="A25" s="275" t="s">
        <v>69</v>
      </c>
      <c r="B25" s="270"/>
      <c r="C25" s="271">
        <f t="shared" si="0"/>
        <v>190.302651</v>
      </c>
      <c r="D25" s="271">
        <f t="shared" si="1"/>
        <v>2892.0810000000001</v>
      </c>
      <c r="E25" s="271">
        <f t="shared" si="2"/>
        <v>3325.893</v>
      </c>
      <c r="F25" s="271">
        <f t="shared" si="3"/>
        <v>3824.777</v>
      </c>
      <c r="G25" s="271">
        <f t="shared" si="4"/>
        <v>3825</v>
      </c>
      <c r="H25" s="272">
        <f t="shared" si="5"/>
        <v>3825</v>
      </c>
      <c r="I25" s="265">
        <v>178.35300000000001</v>
      </c>
      <c r="J25" s="266">
        <f t="shared" si="9"/>
        <v>11.949651000000001</v>
      </c>
      <c r="K25" s="265">
        <f t="shared" si="6"/>
        <v>190.302651</v>
      </c>
      <c r="L25" s="273">
        <v>2036</v>
      </c>
      <c r="M25" s="274">
        <f t="shared" si="7"/>
        <v>1789</v>
      </c>
    </row>
    <row r="26" spans="1:13" hidden="1" x14ac:dyDescent="0.3">
      <c r="A26" s="275" t="s">
        <v>70</v>
      </c>
      <c r="B26" s="270"/>
      <c r="C26" s="271">
        <f t="shared" si="0"/>
        <v>437.71220899999997</v>
      </c>
      <c r="D26" s="271">
        <f t="shared" si="1"/>
        <v>3139.49</v>
      </c>
      <c r="E26" s="271">
        <f t="shared" si="2"/>
        <v>3610.4140000000002</v>
      </c>
      <c r="F26" s="271">
        <f>ROUND(E26+(E26*$F$8),3)</f>
        <v>4151.9759999999997</v>
      </c>
      <c r="G26" s="271">
        <f t="shared" si="4"/>
        <v>4152</v>
      </c>
      <c r="H26" s="272">
        <f t="shared" si="5"/>
        <v>4152</v>
      </c>
      <c r="I26" s="265">
        <v>410.22699999999998</v>
      </c>
      <c r="J26" s="266">
        <f t="shared" si="9"/>
        <v>27.485209000000001</v>
      </c>
      <c r="K26" s="265">
        <f t="shared" si="6"/>
        <v>437.71220899999997</v>
      </c>
      <c r="L26" s="273">
        <v>2224</v>
      </c>
      <c r="M26" s="274">
        <f t="shared" si="7"/>
        <v>1928</v>
      </c>
    </row>
    <row r="27" spans="1:13" x14ac:dyDescent="0.3">
      <c r="A27" s="269"/>
      <c r="B27" s="270"/>
      <c r="C27" s="276"/>
      <c r="D27" s="277"/>
      <c r="E27" s="278"/>
      <c r="F27" s="277"/>
      <c r="G27" s="277"/>
      <c r="H27" s="279"/>
      <c r="I27" s="265"/>
      <c r="J27" s="266"/>
      <c r="K27" s="265"/>
      <c r="L27" s="280"/>
      <c r="M27" s="281"/>
    </row>
    <row r="28" spans="1:13" x14ac:dyDescent="0.3">
      <c r="A28" s="282"/>
      <c r="B28" s="283"/>
      <c r="C28" s="284"/>
      <c r="D28" s="285"/>
      <c r="E28" s="286"/>
      <c r="F28" s="287"/>
      <c r="G28" s="287"/>
      <c r="H28" s="288"/>
      <c r="I28" s="265"/>
      <c r="J28" s="266"/>
      <c r="K28" s="265"/>
      <c r="L28" s="289"/>
      <c r="M28" s="290"/>
    </row>
    <row r="29" spans="1:13" hidden="1" x14ac:dyDescent="0.3">
      <c r="A29" s="269" t="s">
        <v>40</v>
      </c>
      <c r="B29" s="291">
        <f>B10</f>
        <v>2701.7781209999998</v>
      </c>
      <c r="C29" s="271">
        <f t="shared" ref="C29:C37" si="10">K29</f>
        <v>108.830799</v>
      </c>
      <c r="D29" s="271">
        <f t="shared" ref="D29:D37" si="11">ROUND(SUM($B$10,C29),3)</f>
        <v>2810.6089999999999</v>
      </c>
      <c r="E29" s="271">
        <f t="shared" ref="E29:E37" si="12">ROUND(D29+(D29*$E$8),3)</f>
        <v>3232.2</v>
      </c>
      <c r="F29" s="271">
        <f t="shared" ref="F29:F37" si="13">ROUND(E29+(E29*$F$8),3)</f>
        <v>3717.03</v>
      </c>
      <c r="G29" s="271">
        <f t="shared" ref="G29:G37" si="14">ROUND(F29,0)</f>
        <v>3717</v>
      </c>
      <c r="H29" s="272">
        <f t="shared" ref="H29:H37" si="15">IF(G29-L29=$H$10-$L$10,G29,IF(G29-L29&lt;$G$10-$L$10,G29+0,IF(G29-L29&gt;$G$10-$L$10,G29-0,FALSE)))</f>
        <v>3717</v>
      </c>
      <c r="I29" s="265">
        <v>101.997</v>
      </c>
      <c r="J29" s="266">
        <f t="shared" ref="J29:J37" si="16">I29*6.7%</f>
        <v>6.833799</v>
      </c>
      <c r="K29" s="265">
        <f t="shared" ref="K29:K37" si="17">I29+J29</f>
        <v>108.830799</v>
      </c>
      <c r="L29" s="273">
        <v>1974</v>
      </c>
      <c r="M29" s="274">
        <f t="shared" si="7"/>
        <v>1743</v>
      </c>
    </row>
    <row r="30" spans="1:13" hidden="1" x14ac:dyDescent="0.3">
      <c r="A30" s="269" t="s">
        <v>96</v>
      </c>
      <c r="B30" s="270"/>
      <c r="C30" s="271">
        <f t="shared" si="10"/>
        <v>139.55933199999998</v>
      </c>
      <c r="D30" s="271">
        <f t="shared" si="11"/>
        <v>2841.337</v>
      </c>
      <c r="E30" s="271">
        <f t="shared" si="12"/>
        <v>3267.538</v>
      </c>
      <c r="F30" s="271">
        <f t="shared" si="13"/>
        <v>3757.6689999999999</v>
      </c>
      <c r="G30" s="271">
        <f t="shared" si="14"/>
        <v>3758</v>
      </c>
      <c r="H30" s="272">
        <f t="shared" si="15"/>
        <v>3758</v>
      </c>
      <c r="I30" s="265">
        <v>130.79599999999999</v>
      </c>
      <c r="J30" s="266">
        <f t="shared" si="16"/>
        <v>8.7633320000000001</v>
      </c>
      <c r="K30" s="265">
        <f t="shared" si="17"/>
        <v>139.55933199999998</v>
      </c>
      <c r="L30" s="273">
        <v>1997</v>
      </c>
      <c r="M30" s="274">
        <f t="shared" si="7"/>
        <v>1761</v>
      </c>
    </row>
    <row r="31" spans="1:13" s="257" customFormat="1" x14ac:dyDescent="0.3">
      <c r="A31" s="269" t="s">
        <v>41</v>
      </c>
      <c r="B31" s="270"/>
      <c r="C31" s="271">
        <f t="shared" si="10"/>
        <v>122.272476</v>
      </c>
      <c r="D31" s="271">
        <f t="shared" si="11"/>
        <v>2824.0509999999999</v>
      </c>
      <c r="E31" s="271">
        <f t="shared" si="12"/>
        <v>3247.6590000000001</v>
      </c>
      <c r="F31" s="271">
        <f t="shared" si="13"/>
        <v>3734.808</v>
      </c>
      <c r="G31" s="271">
        <f t="shared" si="14"/>
        <v>3735</v>
      </c>
      <c r="H31" s="272">
        <f t="shared" si="15"/>
        <v>3735</v>
      </c>
      <c r="I31" s="265">
        <v>118.596</v>
      </c>
      <c r="J31" s="266">
        <f>I31*3.1%</f>
        <v>3.6764760000000001</v>
      </c>
      <c r="K31" s="265">
        <f t="shared" si="17"/>
        <v>122.272476</v>
      </c>
      <c r="L31" s="273">
        <v>1987</v>
      </c>
      <c r="M31" s="274">
        <f t="shared" si="7"/>
        <v>1748</v>
      </c>
    </row>
    <row r="32" spans="1:13" s="257" customFormat="1" x14ac:dyDescent="0.3">
      <c r="A32" s="269" t="s">
        <v>42</v>
      </c>
      <c r="B32" s="270"/>
      <c r="C32" s="271">
        <f t="shared" si="10"/>
        <v>138.639601</v>
      </c>
      <c r="D32" s="271">
        <f t="shared" si="11"/>
        <v>2840.4180000000001</v>
      </c>
      <c r="E32" s="271">
        <f t="shared" si="12"/>
        <v>3266.4810000000002</v>
      </c>
      <c r="F32" s="271">
        <f t="shared" si="13"/>
        <v>3756.453</v>
      </c>
      <c r="G32" s="271">
        <f t="shared" si="14"/>
        <v>3756</v>
      </c>
      <c r="H32" s="272">
        <f t="shared" si="15"/>
        <v>3756</v>
      </c>
      <c r="I32" s="265">
        <v>134.471</v>
      </c>
      <c r="J32" s="266">
        <f t="shared" ref="J32:J34" si="18">I32*3.1%</f>
        <v>4.1686009999999998</v>
      </c>
      <c r="K32" s="265">
        <f t="shared" si="17"/>
        <v>138.639601</v>
      </c>
      <c r="L32" s="273">
        <v>2000</v>
      </c>
      <c r="M32" s="274">
        <f t="shared" si="7"/>
        <v>1756</v>
      </c>
    </row>
    <row r="33" spans="1:13" s="257" customFormat="1" x14ac:dyDescent="0.3">
      <c r="A33" s="269" t="s">
        <v>43</v>
      </c>
      <c r="B33" s="270"/>
      <c r="C33" s="271">
        <f t="shared" si="10"/>
        <v>178.93108099999998</v>
      </c>
      <c r="D33" s="271">
        <f t="shared" si="11"/>
        <v>2880.7089999999998</v>
      </c>
      <c r="E33" s="271">
        <f t="shared" si="12"/>
        <v>3312.8150000000001</v>
      </c>
      <c r="F33" s="271">
        <f t="shared" si="13"/>
        <v>3809.7370000000001</v>
      </c>
      <c r="G33" s="271">
        <f t="shared" si="14"/>
        <v>3810</v>
      </c>
      <c r="H33" s="272">
        <f t="shared" si="15"/>
        <v>3810</v>
      </c>
      <c r="I33" s="265">
        <v>173.55099999999999</v>
      </c>
      <c r="J33" s="266">
        <f t="shared" si="18"/>
        <v>5.3800809999999997</v>
      </c>
      <c r="K33" s="265">
        <f t="shared" si="17"/>
        <v>178.93108099999998</v>
      </c>
      <c r="L33" s="273">
        <v>2032</v>
      </c>
      <c r="M33" s="274">
        <f t="shared" si="7"/>
        <v>1778</v>
      </c>
    </row>
    <row r="34" spans="1:13" s="257" customFormat="1" x14ac:dyDescent="0.3">
      <c r="A34" s="269" t="s">
        <v>44</v>
      </c>
      <c r="B34" s="270"/>
      <c r="C34" s="271">
        <f t="shared" si="10"/>
        <v>167.83236600000001</v>
      </c>
      <c r="D34" s="271">
        <f t="shared" si="11"/>
        <v>2869.61</v>
      </c>
      <c r="E34" s="271">
        <f t="shared" si="12"/>
        <v>3300.0520000000001</v>
      </c>
      <c r="F34" s="271">
        <f t="shared" si="13"/>
        <v>3795.06</v>
      </c>
      <c r="G34" s="271">
        <f t="shared" si="14"/>
        <v>3795</v>
      </c>
      <c r="H34" s="272">
        <f t="shared" si="15"/>
        <v>3795</v>
      </c>
      <c r="I34" s="265">
        <v>162.786</v>
      </c>
      <c r="J34" s="266">
        <f t="shared" si="18"/>
        <v>5.0463659999999999</v>
      </c>
      <c r="K34" s="265">
        <f t="shared" si="17"/>
        <v>167.83236600000001</v>
      </c>
      <c r="L34" s="273">
        <v>2023</v>
      </c>
      <c r="M34" s="274">
        <f t="shared" si="7"/>
        <v>1772</v>
      </c>
    </row>
    <row r="35" spans="1:13" hidden="1" x14ac:dyDescent="0.3">
      <c r="A35" s="2" t="s">
        <v>45</v>
      </c>
      <c r="B35" s="3"/>
      <c r="C35" s="146">
        <f t="shared" si="10"/>
        <v>205.05712700000001</v>
      </c>
      <c r="D35" s="146">
        <f t="shared" si="11"/>
        <v>2906.835</v>
      </c>
      <c r="E35" s="146">
        <f t="shared" si="12"/>
        <v>3342.86</v>
      </c>
      <c r="F35" s="146">
        <f t="shared" si="13"/>
        <v>3844.2890000000002</v>
      </c>
      <c r="G35" s="146">
        <f t="shared" si="14"/>
        <v>3844</v>
      </c>
      <c r="H35" s="199">
        <f t="shared" si="15"/>
        <v>3844</v>
      </c>
      <c r="I35" s="198">
        <v>192.18100000000001</v>
      </c>
      <c r="J35" s="70">
        <f t="shared" si="16"/>
        <v>12.876127000000002</v>
      </c>
      <c r="K35" s="198">
        <f t="shared" si="17"/>
        <v>205.05712700000001</v>
      </c>
      <c r="L35" s="175">
        <v>2047</v>
      </c>
      <c r="M35" s="166">
        <f t="shared" si="7"/>
        <v>1797</v>
      </c>
    </row>
    <row r="36" spans="1:13" hidden="1" x14ac:dyDescent="0.3">
      <c r="A36" s="2" t="s">
        <v>46</v>
      </c>
      <c r="B36" s="3"/>
      <c r="C36" s="146">
        <f t="shared" si="10"/>
        <v>223.542902</v>
      </c>
      <c r="D36" s="146">
        <f t="shared" si="11"/>
        <v>2925.3209999999999</v>
      </c>
      <c r="E36" s="146">
        <f t="shared" si="12"/>
        <v>3364.1190000000001</v>
      </c>
      <c r="F36" s="146">
        <f t="shared" si="13"/>
        <v>3868.7370000000001</v>
      </c>
      <c r="G36" s="146">
        <f t="shared" si="14"/>
        <v>3869</v>
      </c>
      <c r="H36" s="199">
        <f t="shared" si="15"/>
        <v>3869</v>
      </c>
      <c r="I36" s="198">
        <v>209.506</v>
      </c>
      <c r="J36" s="70">
        <f t="shared" si="16"/>
        <v>14.036902000000001</v>
      </c>
      <c r="K36" s="198">
        <f t="shared" si="17"/>
        <v>223.542902</v>
      </c>
      <c r="L36" s="175">
        <v>2061</v>
      </c>
      <c r="M36" s="166">
        <f t="shared" si="7"/>
        <v>1808</v>
      </c>
    </row>
    <row r="37" spans="1:13" hidden="1" x14ac:dyDescent="0.3">
      <c r="A37" s="2" t="s">
        <v>47</v>
      </c>
      <c r="B37" s="3"/>
      <c r="C37" s="146">
        <f t="shared" si="10"/>
        <v>241.42582199999998</v>
      </c>
      <c r="D37" s="146">
        <f t="shared" si="11"/>
        <v>2943.2040000000002</v>
      </c>
      <c r="E37" s="146">
        <f t="shared" si="12"/>
        <v>3384.6849999999999</v>
      </c>
      <c r="F37" s="146">
        <f t="shared" si="13"/>
        <v>3892.3879999999999</v>
      </c>
      <c r="G37" s="146">
        <f t="shared" si="14"/>
        <v>3892</v>
      </c>
      <c r="H37" s="199">
        <f t="shared" si="15"/>
        <v>3892</v>
      </c>
      <c r="I37" s="198">
        <v>226.26599999999999</v>
      </c>
      <c r="J37" s="70">
        <f t="shared" si="16"/>
        <v>15.159822</v>
      </c>
      <c r="K37" s="198">
        <f t="shared" si="17"/>
        <v>241.42582199999998</v>
      </c>
      <c r="L37" s="175">
        <v>2075</v>
      </c>
      <c r="M37" s="166">
        <f t="shared" si="7"/>
        <v>1817</v>
      </c>
    </row>
    <row r="38" spans="1:13" hidden="1" x14ac:dyDescent="0.3">
      <c r="A38" s="6"/>
      <c r="B38" s="42"/>
      <c r="C38" s="19"/>
      <c r="D38" s="54"/>
      <c r="E38" s="52"/>
      <c r="F38" s="52"/>
      <c r="G38" s="52"/>
      <c r="H38" s="202"/>
      <c r="I38" s="198"/>
      <c r="K38" s="198"/>
      <c r="L38" s="178"/>
      <c r="M38" s="169"/>
    </row>
    <row r="39" spans="1:13" hidden="1" x14ac:dyDescent="0.3">
      <c r="A39" s="2"/>
      <c r="B39" s="3"/>
      <c r="D39" s="123"/>
      <c r="E39" s="48"/>
      <c r="F39" s="48"/>
      <c r="G39" s="48"/>
      <c r="H39" s="200"/>
      <c r="I39" s="198"/>
      <c r="K39" s="198"/>
      <c r="L39" s="176"/>
      <c r="M39" s="167"/>
    </row>
    <row r="40" spans="1:13" hidden="1" x14ac:dyDescent="0.3">
      <c r="A40" s="2" t="s">
        <v>48</v>
      </c>
      <c r="B40" s="3"/>
      <c r="C40" s="146">
        <f t="shared" ref="C40:C60" si="19">K40</f>
        <v>163.63298600000002</v>
      </c>
      <c r="D40" s="146">
        <f t="shared" ref="D40:D60" si="20">ROUND(SUM($B$10,C40),3)</f>
        <v>2865.4110000000001</v>
      </c>
      <c r="E40" s="146">
        <f t="shared" ref="E40:E60" si="21">ROUND(D40+(D40*$E$8),3)</f>
        <v>3295.223</v>
      </c>
      <c r="F40" s="146">
        <f t="shared" ref="F40:F60" si="22">ROUND(E40+(E40*$F$8),3)</f>
        <v>3789.5059999999999</v>
      </c>
      <c r="G40" s="146">
        <f t="shared" ref="G40:G60" si="23">ROUND(F40,0)</f>
        <v>3790</v>
      </c>
      <c r="H40" s="199">
        <f t="shared" ref="H40:H60" si="24">IF(G40-L40=$H$10-$L$10,G40,IF(G40-L40&lt;$G$10-$L$10,G40+0,IF(G40-L40&gt;$G$10-$L$10,G40-0,FALSE)))</f>
        <v>3790</v>
      </c>
      <c r="I40" s="198">
        <v>153.358</v>
      </c>
      <c r="J40" s="70">
        <f t="shared" ref="J40:J60" si="25">I40*6.7%</f>
        <v>10.274986</v>
      </c>
      <c r="K40" s="198">
        <f t="shared" ref="K40:K60" si="26">I40+J40</f>
        <v>163.63298600000002</v>
      </c>
      <c r="L40" s="175">
        <v>2016</v>
      </c>
      <c r="M40" s="166">
        <f t="shared" si="7"/>
        <v>1774</v>
      </c>
    </row>
    <row r="41" spans="1:13" hidden="1" x14ac:dyDescent="0.3">
      <c r="A41" s="2" t="s">
        <v>49</v>
      </c>
      <c r="B41" s="3"/>
      <c r="C41" s="146">
        <f t="shared" si="19"/>
        <v>178.57632100000001</v>
      </c>
      <c r="D41" s="146">
        <f t="shared" si="20"/>
        <v>2880.3539999999998</v>
      </c>
      <c r="E41" s="146">
        <f t="shared" si="21"/>
        <v>3312.4070000000002</v>
      </c>
      <c r="F41" s="146">
        <f t="shared" si="22"/>
        <v>3809.268</v>
      </c>
      <c r="G41" s="146">
        <f t="shared" si="23"/>
        <v>3809</v>
      </c>
      <c r="H41" s="199">
        <f t="shared" si="24"/>
        <v>3809</v>
      </c>
      <c r="I41" s="198">
        <v>167.363</v>
      </c>
      <c r="J41" s="70">
        <f t="shared" si="25"/>
        <v>11.213321000000001</v>
      </c>
      <c r="K41" s="198">
        <f t="shared" si="26"/>
        <v>178.57632100000001</v>
      </c>
      <c r="L41" s="175">
        <v>2027</v>
      </c>
      <c r="M41" s="166">
        <f t="shared" si="7"/>
        <v>1782</v>
      </c>
    </row>
    <row r="42" spans="1:13" hidden="1" x14ac:dyDescent="0.3">
      <c r="A42" s="2" t="s">
        <v>50</v>
      </c>
      <c r="B42" s="3"/>
      <c r="C42" s="146">
        <f t="shared" si="19"/>
        <v>219.088177</v>
      </c>
      <c r="D42" s="146">
        <f t="shared" si="20"/>
        <v>2920.866</v>
      </c>
      <c r="E42" s="146">
        <f t="shared" si="21"/>
        <v>3358.9960000000001</v>
      </c>
      <c r="F42" s="146">
        <f t="shared" si="22"/>
        <v>3862.8449999999998</v>
      </c>
      <c r="G42" s="146">
        <f t="shared" si="23"/>
        <v>3863</v>
      </c>
      <c r="H42" s="199">
        <f t="shared" si="24"/>
        <v>3863</v>
      </c>
      <c r="I42" s="198">
        <v>205.33099999999999</v>
      </c>
      <c r="J42" s="70">
        <f t="shared" si="25"/>
        <v>13.757177</v>
      </c>
      <c r="K42" s="198">
        <f t="shared" si="26"/>
        <v>219.088177</v>
      </c>
      <c r="L42" s="175">
        <v>2058</v>
      </c>
      <c r="M42" s="166">
        <f t="shared" si="7"/>
        <v>1805</v>
      </c>
    </row>
    <row r="43" spans="1:13" hidden="1" x14ac:dyDescent="0.3">
      <c r="A43" s="2" t="s">
        <v>51</v>
      </c>
      <c r="B43" s="3"/>
      <c r="C43" s="146">
        <f t="shared" si="19"/>
        <v>266.89191099999999</v>
      </c>
      <c r="D43" s="146">
        <f t="shared" si="20"/>
        <v>2968.67</v>
      </c>
      <c r="E43" s="146">
        <f t="shared" si="21"/>
        <v>3413.971</v>
      </c>
      <c r="F43" s="146">
        <f t="shared" si="22"/>
        <v>3926.067</v>
      </c>
      <c r="G43" s="146">
        <f t="shared" si="23"/>
        <v>3926</v>
      </c>
      <c r="H43" s="199">
        <f t="shared" si="24"/>
        <v>3926</v>
      </c>
      <c r="I43" s="198">
        <v>250.13300000000001</v>
      </c>
      <c r="J43" s="70">
        <f t="shared" si="25"/>
        <v>16.758911000000001</v>
      </c>
      <c r="K43" s="198">
        <f t="shared" si="26"/>
        <v>266.89191099999999</v>
      </c>
      <c r="L43" s="175">
        <v>2094</v>
      </c>
      <c r="M43" s="170">
        <f t="shared" si="7"/>
        <v>1832</v>
      </c>
    </row>
    <row r="44" spans="1:13" hidden="1" x14ac:dyDescent="0.3">
      <c r="A44" s="7" t="s">
        <v>52</v>
      </c>
      <c r="B44" s="16" t="s">
        <v>53</v>
      </c>
      <c r="C44" s="217">
        <f t="shared" si="19"/>
        <v>302.57452499999999</v>
      </c>
      <c r="D44" s="147">
        <f t="shared" si="20"/>
        <v>3004.3530000000001</v>
      </c>
      <c r="E44" s="147">
        <f t="shared" si="21"/>
        <v>3455.0059999999999</v>
      </c>
      <c r="F44" s="147">
        <f t="shared" si="22"/>
        <v>3973.2570000000001</v>
      </c>
      <c r="G44" s="147">
        <f t="shared" si="23"/>
        <v>3973</v>
      </c>
      <c r="H44" s="203">
        <f t="shared" si="24"/>
        <v>3973</v>
      </c>
      <c r="I44" s="198">
        <v>283.57499999999999</v>
      </c>
      <c r="J44" s="70">
        <f t="shared" si="25"/>
        <v>18.999525000000002</v>
      </c>
      <c r="K44" s="198">
        <f t="shared" si="26"/>
        <v>302.57452499999999</v>
      </c>
      <c r="L44" s="174">
        <v>2121</v>
      </c>
      <c r="M44" s="171">
        <f t="shared" si="7"/>
        <v>1852</v>
      </c>
    </row>
    <row r="45" spans="1:13" hidden="1" x14ac:dyDescent="0.3">
      <c r="A45" s="2" t="s">
        <v>54</v>
      </c>
      <c r="B45" s="3"/>
      <c r="C45" s="146">
        <f t="shared" si="19"/>
        <v>345.20117499999998</v>
      </c>
      <c r="D45" s="146">
        <f t="shared" si="20"/>
        <v>3046.9789999999998</v>
      </c>
      <c r="E45" s="146">
        <f t="shared" si="21"/>
        <v>3504.0259999999998</v>
      </c>
      <c r="F45" s="146">
        <f t="shared" si="22"/>
        <v>4029.63</v>
      </c>
      <c r="G45" s="146">
        <f t="shared" si="23"/>
        <v>4030</v>
      </c>
      <c r="H45" s="199">
        <f t="shared" si="24"/>
        <v>4030</v>
      </c>
      <c r="I45" s="198">
        <v>323.52499999999998</v>
      </c>
      <c r="J45" s="70">
        <f t="shared" si="25"/>
        <v>21.676175000000001</v>
      </c>
      <c r="K45" s="198">
        <f t="shared" si="26"/>
        <v>345.20117499999998</v>
      </c>
      <c r="L45" s="175">
        <v>2154</v>
      </c>
      <c r="M45" s="166">
        <f t="shared" si="7"/>
        <v>1876</v>
      </c>
    </row>
    <row r="46" spans="1:13" hidden="1" x14ac:dyDescent="0.3">
      <c r="A46" s="2" t="s">
        <v>55</v>
      </c>
      <c r="B46" s="3"/>
      <c r="C46" s="146">
        <f t="shared" si="19"/>
        <v>377.45978600000001</v>
      </c>
      <c r="D46" s="146">
        <f t="shared" si="20"/>
        <v>3079.2379999999998</v>
      </c>
      <c r="E46" s="146">
        <f t="shared" si="21"/>
        <v>3541.1239999999998</v>
      </c>
      <c r="F46" s="146">
        <f t="shared" si="22"/>
        <v>4072.2930000000001</v>
      </c>
      <c r="G46" s="146">
        <f t="shared" si="23"/>
        <v>4072</v>
      </c>
      <c r="H46" s="199">
        <f t="shared" si="24"/>
        <v>4072</v>
      </c>
      <c r="I46" s="198">
        <v>353.75799999999998</v>
      </c>
      <c r="J46" s="70">
        <f t="shared" si="25"/>
        <v>23.701785999999998</v>
      </c>
      <c r="K46" s="198">
        <f t="shared" si="26"/>
        <v>377.45978600000001</v>
      </c>
      <c r="L46" s="175">
        <v>2179</v>
      </c>
      <c r="M46" s="166">
        <f t="shared" si="7"/>
        <v>1893</v>
      </c>
    </row>
    <row r="47" spans="1:13" hidden="1" x14ac:dyDescent="0.3">
      <c r="A47" s="2" t="s">
        <v>56</v>
      </c>
      <c r="B47" s="3"/>
      <c r="C47" s="146">
        <f t="shared" si="19"/>
        <v>439.67335500000002</v>
      </c>
      <c r="D47" s="146">
        <f t="shared" si="20"/>
        <v>3141.451</v>
      </c>
      <c r="E47" s="146">
        <f t="shared" si="21"/>
        <v>3612.6689999999999</v>
      </c>
      <c r="F47" s="146">
        <f t="shared" si="22"/>
        <v>4154.5690000000004</v>
      </c>
      <c r="G47" s="146">
        <f t="shared" si="23"/>
        <v>4155</v>
      </c>
      <c r="H47" s="199">
        <f t="shared" si="24"/>
        <v>4155</v>
      </c>
      <c r="I47" s="198">
        <v>412.065</v>
      </c>
      <c r="J47" s="70">
        <f t="shared" si="25"/>
        <v>27.608355000000003</v>
      </c>
      <c r="K47" s="198">
        <f t="shared" si="26"/>
        <v>439.67335500000002</v>
      </c>
      <c r="L47" s="175">
        <v>2226</v>
      </c>
      <c r="M47" s="166">
        <f t="shared" si="7"/>
        <v>1929</v>
      </c>
    </row>
    <row r="48" spans="1:13" hidden="1" x14ac:dyDescent="0.3">
      <c r="A48" s="2" t="s">
        <v>57</v>
      </c>
      <c r="B48" s="3"/>
      <c r="C48" s="146">
        <f t="shared" si="19"/>
        <v>464.36586899999998</v>
      </c>
      <c r="D48" s="146">
        <f t="shared" si="20"/>
        <v>3166.1439999999998</v>
      </c>
      <c r="E48" s="146">
        <f t="shared" si="21"/>
        <v>3641.0659999999998</v>
      </c>
      <c r="F48" s="146">
        <f t="shared" si="22"/>
        <v>4187.2259999999997</v>
      </c>
      <c r="G48" s="146">
        <f t="shared" si="23"/>
        <v>4187</v>
      </c>
      <c r="H48" s="199">
        <f t="shared" si="24"/>
        <v>4187</v>
      </c>
      <c r="I48" s="198">
        <v>435.20699999999999</v>
      </c>
      <c r="J48" s="70">
        <f t="shared" si="25"/>
        <v>29.158869000000003</v>
      </c>
      <c r="K48" s="198">
        <f t="shared" si="26"/>
        <v>464.36586899999998</v>
      </c>
      <c r="L48" s="175">
        <v>2245</v>
      </c>
      <c r="M48" s="166">
        <f t="shared" si="7"/>
        <v>1942</v>
      </c>
    </row>
    <row r="49" spans="1:13" hidden="1" x14ac:dyDescent="0.3">
      <c r="A49" s="2" t="s">
        <v>58</v>
      </c>
      <c r="B49" s="3"/>
      <c r="C49" s="146">
        <f t="shared" si="19"/>
        <v>500.57984899999997</v>
      </c>
      <c r="D49" s="146">
        <f t="shared" si="20"/>
        <v>3202.3580000000002</v>
      </c>
      <c r="E49" s="146">
        <f t="shared" si="21"/>
        <v>3682.712</v>
      </c>
      <c r="F49" s="146">
        <f t="shared" si="22"/>
        <v>4235.1189999999997</v>
      </c>
      <c r="G49" s="146">
        <f t="shared" si="23"/>
        <v>4235</v>
      </c>
      <c r="H49" s="199">
        <f t="shared" si="24"/>
        <v>4235</v>
      </c>
      <c r="I49" s="198">
        <v>469.14699999999999</v>
      </c>
      <c r="J49" s="70">
        <f t="shared" si="25"/>
        <v>31.432849000000001</v>
      </c>
      <c r="K49" s="198">
        <f t="shared" si="26"/>
        <v>500.57984899999997</v>
      </c>
      <c r="L49" s="175">
        <v>2272</v>
      </c>
      <c r="M49" s="166">
        <f t="shared" si="7"/>
        <v>1963</v>
      </c>
    </row>
    <row r="50" spans="1:13" hidden="1" x14ac:dyDescent="0.3">
      <c r="A50" s="2" t="s">
        <v>59</v>
      </c>
      <c r="B50" s="3"/>
      <c r="C50" s="146">
        <f t="shared" si="19"/>
        <v>474.33911799999998</v>
      </c>
      <c r="D50" s="146">
        <f t="shared" si="20"/>
        <v>3176.1170000000002</v>
      </c>
      <c r="E50" s="146">
        <f t="shared" si="21"/>
        <v>3652.5349999999999</v>
      </c>
      <c r="F50" s="146">
        <f t="shared" si="22"/>
        <v>4200.415</v>
      </c>
      <c r="G50" s="146">
        <f t="shared" si="23"/>
        <v>4200</v>
      </c>
      <c r="H50" s="199">
        <f t="shared" si="24"/>
        <v>4200</v>
      </c>
      <c r="I50" s="198">
        <v>444.55399999999997</v>
      </c>
      <c r="J50" s="70">
        <f t="shared" si="25"/>
        <v>29.785118000000001</v>
      </c>
      <c r="K50" s="198">
        <f t="shared" si="26"/>
        <v>474.33911799999998</v>
      </c>
      <c r="L50" s="175">
        <v>2252</v>
      </c>
      <c r="M50" s="166">
        <f t="shared" si="7"/>
        <v>1948</v>
      </c>
    </row>
    <row r="51" spans="1:13" hidden="1" x14ac:dyDescent="0.3">
      <c r="A51" s="2" t="s">
        <v>60</v>
      </c>
      <c r="B51" s="3"/>
      <c r="C51" s="146">
        <f t="shared" si="19"/>
        <v>455.04562399999998</v>
      </c>
      <c r="D51" s="146">
        <f t="shared" si="20"/>
        <v>3156.8240000000001</v>
      </c>
      <c r="E51" s="146">
        <f t="shared" si="21"/>
        <v>3630.348</v>
      </c>
      <c r="F51" s="146">
        <f t="shared" si="22"/>
        <v>4174.8999999999996</v>
      </c>
      <c r="G51" s="146">
        <f t="shared" si="23"/>
        <v>4175</v>
      </c>
      <c r="H51" s="199">
        <f t="shared" si="24"/>
        <v>4175</v>
      </c>
      <c r="I51" s="198">
        <v>426.47199999999998</v>
      </c>
      <c r="J51" s="70">
        <f t="shared" si="25"/>
        <v>28.573623999999999</v>
      </c>
      <c r="K51" s="198">
        <f t="shared" si="26"/>
        <v>455.04562399999998</v>
      </c>
      <c r="L51" s="175">
        <v>2238</v>
      </c>
      <c r="M51" s="166">
        <f t="shared" si="7"/>
        <v>1937</v>
      </c>
    </row>
    <row r="52" spans="1:13" hidden="1" x14ac:dyDescent="0.3">
      <c r="A52" s="2" t="s">
        <v>61</v>
      </c>
      <c r="B52" s="3"/>
      <c r="C52" s="146">
        <f t="shared" si="19"/>
        <v>534.45496500000002</v>
      </c>
      <c r="D52" s="146">
        <f t="shared" si="20"/>
        <v>3236.2330000000002</v>
      </c>
      <c r="E52" s="146">
        <f t="shared" si="21"/>
        <v>3721.6680000000001</v>
      </c>
      <c r="F52" s="146">
        <f t="shared" si="22"/>
        <v>4279.9179999999997</v>
      </c>
      <c r="G52" s="146">
        <f t="shared" si="23"/>
        <v>4280</v>
      </c>
      <c r="H52" s="199">
        <f t="shared" si="24"/>
        <v>4280</v>
      </c>
      <c r="I52" s="198">
        <v>500.89499999999998</v>
      </c>
      <c r="J52" s="70">
        <f t="shared" si="25"/>
        <v>33.559964999999998</v>
      </c>
      <c r="K52" s="198">
        <f t="shared" si="26"/>
        <v>534.45496500000002</v>
      </c>
      <c r="L52" s="175">
        <v>2298</v>
      </c>
      <c r="M52" s="166">
        <f t="shared" si="7"/>
        <v>1982</v>
      </c>
    </row>
    <row r="53" spans="1:13" hidden="1" x14ac:dyDescent="0.3">
      <c r="A53" s="2" t="s">
        <v>71</v>
      </c>
      <c r="B53" s="3"/>
      <c r="C53" s="146">
        <f t="shared" si="19"/>
        <v>219.088177</v>
      </c>
      <c r="D53" s="146">
        <f t="shared" si="20"/>
        <v>2920.866</v>
      </c>
      <c r="E53" s="146">
        <f t="shared" si="21"/>
        <v>3358.9960000000001</v>
      </c>
      <c r="F53" s="146">
        <f t="shared" si="22"/>
        <v>3862.8449999999998</v>
      </c>
      <c r="G53" s="146">
        <f t="shared" si="23"/>
        <v>3863</v>
      </c>
      <c r="H53" s="199">
        <f t="shared" si="24"/>
        <v>3863</v>
      </c>
      <c r="I53" s="198">
        <v>205.33099999999999</v>
      </c>
      <c r="J53" s="70">
        <f t="shared" si="25"/>
        <v>13.757177</v>
      </c>
      <c r="K53" s="198">
        <f t="shared" si="26"/>
        <v>219.088177</v>
      </c>
      <c r="L53" s="175">
        <v>2058</v>
      </c>
      <c r="M53" s="166">
        <f t="shared" si="7"/>
        <v>1805</v>
      </c>
    </row>
    <row r="54" spans="1:13" hidden="1" x14ac:dyDescent="0.3">
      <c r="A54" s="5" t="s">
        <v>72</v>
      </c>
      <c r="B54" s="3"/>
      <c r="C54" s="146">
        <f t="shared" si="19"/>
        <v>266.89191099999999</v>
      </c>
      <c r="D54" s="146">
        <f t="shared" si="20"/>
        <v>2968.67</v>
      </c>
      <c r="E54" s="146">
        <f t="shared" si="21"/>
        <v>3413.971</v>
      </c>
      <c r="F54" s="146">
        <f t="shared" si="22"/>
        <v>3926.067</v>
      </c>
      <c r="G54" s="146">
        <f t="shared" si="23"/>
        <v>3926</v>
      </c>
      <c r="H54" s="199">
        <f t="shared" si="24"/>
        <v>3926</v>
      </c>
      <c r="I54" s="198">
        <v>250.13300000000001</v>
      </c>
      <c r="J54" s="70">
        <f t="shared" si="25"/>
        <v>16.758911000000001</v>
      </c>
      <c r="K54" s="198">
        <f t="shared" si="26"/>
        <v>266.89191099999999</v>
      </c>
      <c r="L54" s="175">
        <v>2094</v>
      </c>
      <c r="M54" s="170">
        <f t="shared" si="7"/>
        <v>1832</v>
      </c>
    </row>
    <row r="55" spans="1:13" hidden="1" x14ac:dyDescent="0.3">
      <c r="A55" s="5" t="s">
        <v>73</v>
      </c>
      <c r="B55" s="3"/>
      <c r="C55" s="146">
        <f t="shared" si="19"/>
        <v>345.20117499999998</v>
      </c>
      <c r="D55" s="146">
        <f t="shared" si="20"/>
        <v>3046.9789999999998</v>
      </c>
      <c r="E55" s="146">
        <f t="shared" si="21"/>
        <v>3504.0259999999998</v>
      </c>
      <c r="F55" s="146">
        <f t="shared" si="22"/>
        <v>4029.63</v>
      </c>
      <c r="G55" s="146">
        <f t="shared" si="23"/>
        <v>4030</v>
      </c>
      <c r="H55" s="199">
        <f t="shared" si="24"/>
        <v>4030</v>
      </c>
      <c r="I55" s="198">
        <v>323.52499999999998</v>
      </c>
      <c r="J55" s="70">
        <f t="shared" si="25"/>
        <v>21.676175000000001</v>
      </c>
      <c r="K55" s="198">
        <f t="shared" si="26"/>
        <v>345.20117499999998</v>
      </c>
      <c r="L55" s="175">
        <v>2154</v>
      </c>
      <c r="M55" s="166">
        <f t="shared" si="7"/>
        <v>1876</v>
      </c>
    </row>
    <row r="56" spans="1:13" hidden="1" x14ac:dyDescent="0.3">
      <c r="A56" s="5" t="s">
        <v>74</v>
      </c>
      <c r="B56" s="3"/>
      <c r="C56" s="146">
        <f t="shared" si="19"/>
        <v>377.45978600000001</v>
      </c>
      <c r="D56" s="146">
        <f t="shared" si="20"/>
        <v>3079.2379999999998</v>
      </c>
      <c r="E56" s="146">
        <f t="shared" si="21"/>
        <v>3541.1239999999998</v>
      </c>
      <c r="F56" s="146">
        <f t="shared" si="22"/>
        <v>4072.2930000000001</v>
      </c>
      <c r="G56" s="146">
        <f t="shared" si="23"/>
        <v>4072</v>
      </c>
      <c r="H56" s="199">
        <f t="shared" si="24"/>
        <v>4072</v>
      </c>
      <c r="I56" s="198">
        <v>353.75799999999998</v>
      </c>
      <c r="J56" s="70">
        <f t="shared" si="25"/>
        <v>23.701785999999998</v>
      </c>
      <c r="K56" s="198">
        <f t="shared" si="26"/>
        <v>377.45978600000001</v>
      </c>
      <c r="L56" s="175">
        <v>2179</v>
      </c>
      <c r="M56" s="166">
        <f t="shared" si="7"/>
        <v>1893</v>
      </c>
    </row>
    <row r="57" spans="1:13" hidden="1" x14ac:dyDescent="0.3">
      <c r="A57" s="5" t="s">
        <v>75</v>
      </c>
      <c r="B57" s="3"/>
      <c r="C57" s="146">
        <f t="shared" si="19"/>
        <v>439.67335500000002</v>
      </c>
      <c r="D57" s="146">
        <f t="shared" si="20"/>
        <v>3141.451</v>
      </c>
      <c r="E57" s="146">
        <f t="shared" si="21"/>
        <v>3612.6689999999999</v>
      </c>
      <c r="F57" s="146">
        <f t="shared" si="22"/>
        <v>4154.5690000000004</v>
      </c>
      <c r="G57" s="146">
        <f t="shared" si="23"/>
        <v>4155</v>
      </c>
      <c r="H57" s="199">
        <f t="shared" si="24"/>
        <v>4155</v>
      </c>
      <c r="I57" s="198">
        <v>412.065</v>
      </c>
      <c r="J57" s="70">
        <f t="shared" si="25"/>
        <v>27.608355000000003</v>
      </c>
      <c r="K57" s="198">
        <f t="shared" si="26"/>
        <v>439.67335500000002</v>
      </c>
      <c r="L57" s="175">
        <v>2226</v>
      </c>
      <c r="M57" s="166">
        <f t="shared" si="7"/>
        <v>1929</v>
      </c>
    </row>
    <row r="58" spans="1:13" hidden="1" x14ac:dyDescent="0.3">
      <c r="A58" s="5" t="s">
        <v>76</v>
      </c>
      <c r="B58" s="3"/>
      <c r="C58" s="146">
        <f t="shared" si="19"/>
        <v>464.36586899999998</v>
      </c>
      <c r="D58" s="146">
        <f t="shared" si="20"/>
        <v>3166.1439999999998</v>
      </c>
      <c r="E58" s="146">
        <f t="shared" si="21"/>
        <v>3641.0659999999998</v>
      </c>
      <c r="F58" s="146">
        <f t="shared" si="22"/>
        <v>4187.2259999999997</v>
      </c>
      <c r="G58" s="146">
        <f t="shared" si="23"/>
        <v>4187</v>
      </c>
      <c r="H58" s="199">
        <f t="shared" si="24"/>
        <v>4187</v>
      </c>
      <c r="I58" s="198">
        <v>435.20699999999999</v>
      </c>
      <c r="J58" s="70">
        <f t="shared" si="25"/>
        <v>29.158869000000003</v>
      </c>
      <c r="K58" s="198">
        <f t="shared" si="26"/>
        <v>464.36586899999998</v>
      </c>
      <c r="L58" s="175">
        <v>2245</v>
      </c>
      <c r="M58" s="166">
        <f t="shared" si="7"/>
        <v>1942</v>
      </c>
    </row>
    <row r="59" spans="1:13" hidden="1" x14ac:dyDescent="0.3">
      <c r="A59" s="5" t="s">
        <v>77</v>
      </c>
      <c r="B59" s="3"/>
      <c r="C59" s="146">
        <f t="shared" si="19"/>
        <v>500.57984899999997</v>
      </c>
      <c r="D59" s="146">
        <f t="shared" si="20"/>
        <v>3202.3580000000002</v>
      </c>
      <c r="E59" s="146">
        <f t="shared" si="21"/>
        <v>3682.712</v>
      </c>
      <c r="F59" s="146">
        <f t="shared" si="22"/>
        <v>4235.1189999999997</v>
      </c>
      <c r="G59" s="146">
        <f t="shared" si="23"/>
        <v>4235</v>
      </c>
      <c r="H59" s="199">
        <f t="shared" si="24"/>
        <v>4235</v>
      </c>
      <c r="I59" s="198">
        <v>469.14699999999999</v>
      </c>
      <c r="J59" s="70">
        <f t="shared" si="25"/>
        <v>31.432849000000001</v>
      </c>
      <c r="K59" s="198">
        <f t="shared" si="26"/>
        <v>500.57984899999997</v>
      </c>
      <c r="L59" s="175">
        <v>2272</v>
      </c>
      <c r="M59" s="166">
        <f t="shared" si="7"/>
        <v>1963</v>
      </c>
    </row>
    <row r="60" spans="1:13" hidden="1" x14ac:dyDescent="0.3">
      <c r="A60" s="5" t="s">
        <v>78</v>
      </c>
      <c r="B60" s="3"/>
      <c r="C60" s="146">
        <f t="shared" si="19"/>
        <v>534.45496500000002</v>
      </c>
      <c r="D60" s="146">
        <f t="shared" si="20"/>
        <v>3236.2330000000002</v>
      </c>
      <c r="E60" s="146">
        <f t="shared" si="21"/>
        <v>3721.6680000000001</v>
      </c>
      <c r="F60" s="146">
        <f t="shared" si="22"/>
        <v>4279.9179999999997</v>
      </c>
      <c r="G60" s="146">
        <f t="shared" si="23"/>
        <v>4280</v>
      </c>
      <c r="H60" s="199">
        <f t="shared" si="24"/>
        <v>4280</v>
      </c>
      <c r="I60" s="198">
        <v>500.89499999999998</v>
      </c>
      <c r="J60" s="70">
        <f t="shared" si="25"/>
        <v>33.559964999999998</v>
      </c>
      <c r="K60" s="198">
        <f t="shared" si="26"/>
        <v>534.45496500000002</v>
      </c>
      <c r="L60" s="175">
        <v>2298</v>
      </c>
      <c r="M60" s="166">
        <f t="shared" si="7"/>
        <v>1982</v>
      </c>
    </row>
    <row r="61" spans="1:13" hidden="1" x14ac:dyDescent="0.3">
      <c r="A61" s="8"/>
      <c r="B61" s="42"/>
      <c r="C61" s="112"/>
      <c r="D61" s="54"/>
      <c r="E61" s="52"/>
      <c r="F61" s="52"/>
      <c r="G61" s="52"/>
      <c r="H61" s="202"/>
      <c r="I61" s="198"/>
      <c r="K61" s="198"/>
      <c r="L61" s="178"/>
      <c r="M61" s="169"/>
    </row>
    <row r="62" spans="1:13" hidden="1" x14ac:dyDescent="0.3">
      <c r="A62" s="5"/>
      <c r="B62" s="3"/>
      <c r="D62" s="47"/>
      <c r="E62" s="48"/>
      <c r="F62" s="48"/>
      <c r="G62" s="48"/>
      <c r="H62" s="200"/>
      <c r="I62" s="198"/>
      <c r="K62" s="198"/>
      <c r="L62" s="176"/>
      <c r="M62" s="167"/>
    </row>
    <row r="63" spans="1:13" hidden="1" x14ac:dyDescent="0.3">
      <c r="A63" s="2" t="s">
        <v>62</v>
      </c>
      <c r="B63" s="144">
        <f>B10</f>
        <v>2701.7781209999998</v>
      </c>
      <c r="C63" s="146">
        <f t="shared" ref="C63:C69" si="27">K63</f>
        <v>252.155574</v>
      </c>
      <c r="D63" s="146">
        <f t="shared" ref="D63:D69" si="28">ROUND(SUM($B$10,C63),3)</f>
        <v>2953.9340000000002</v>
      </c>
      <c r="E63" s="146">
        <f t="shared" ref="E63:E69" si="29">ROUND(D63+(D63*$E$8),3)</f>
        <v>3397.0239999999999</v>
      </c>
      <c r="F63" s="146">
        <f t="shared" ref="F63:F69" si="30">ROUND(E63+(E63*$F$8),3)</f>
        <v>3906.578</v>
      </c>
      <c r="G63" s="146">
        <f t="shared" ref="G63:G69" si="31">ROUND(F63,0)</f>
        <v>3907</v>
      </c>
      <c r="H63" s="199">
        <f t="shared" ref="H63:H69" si="32">IF(G63-L63=$H$10-$L$10,G63,IF(G63-L63&lt;$G$10-$L$10,G63+0,IF(G63-L63&gt;$G$10-$L$10,G63-0,FALSE)))</f>
        <v>3907</v>
      </c>
      <c r="I63" s="198">
        <v>236.322</v>
      </c>
      <c r="J63" s="70">
        <f t="shared" ref="J63:J69" si="33">I63*6.7%</f>
        <v>15.833574</v>
      </c>
      <c r="K63" s="198">
        <f t="shared" ref="K63:K69" si="34">I63+J63</f>
        <v>252.155574</v>
      </c>
      <c r="L63" s="175">
        <v>2083</v>
      </c>
      <c r="M63" s="166">
        <f t="shared" si="7"/>
        <v>1824</v>
      </c>
    </row>
    <row r="64" spans="1:13" hidden="1" x14ac:dyDescent="0.3">
      <c r="A64" s="2" t="s">
        <v>63</v>
      </c>
      <c r="B64" s="3"/>
      <c r="C64" s="146">
        <f t="shared" si="27"/>
        <v>308.45369499999998</v>
      </c>
      <c r="D64" s="146">
        <f t="shared" si="28"/>
        <v>3010.232</v>
      </c>
      <c r="E64" s="146">
        <f t="shared" si="29"/>
        <v>3461.7669999999998</v>
      </c>
      <c r="F64" s="146">
        <f t="shared" si="30"/>
        <v>3981.0320000000002</v>
      </c>
      <c r="G64" s="146">
        <f t="shared" si="31"/>
        <v>3981</v>
      </c>
      <c r="H64" s="199">
        <f t="shared" si="32"/>
        <v>3981</v>
      </c>
      <c r="I64" s="198">
        <v>289.08499999999998</v>
      </c>
      <c r="J64" s="70">
        <f t="shared" si="33"/>
        <v>19.368694999999999</v>
      </c>
      <c r="K64" s="198">
        <f t="shared" si="34"/>
        <v>308.45369499999998</v>
      </c>
      <c r="L64" s="175">
        <v>2126</v>
      </c>
      <c r="M64" s="166">
        <f t="shared" si="7"/>
        <v>1855</v>
      </c>
    </row>
    <row r="65" spans="1:13" hidden="1" x14ac:dyDescent="0.3">
      <c r="A65" s="2" t="s">
        <v>64</v>
      </c>
      <c r="B65" s="3"/>
      <c r="C65" s="146">
        <f t="shared" si="27"/>
        <v>350.01547899999997</v>
      </c>
      <c r="D65" s="146">
        <f t="shared" si="28"/>
        <v>3051.7939999999999</v>
      </c>
      <c r="E65" s="146">
        <f t="shared" si="29"/>
        <v>3509.5630000000001</v>
      </c>
      <c r="F65" s="146">
        <f t="shared" si="30"/>
        <v>4035.9969999999998</v>
      </c>
      <c r="G65" s="146">
        <f t="shared" si="31"/>
        <v>4036</v>
      </c>
      <c r="H65" s="199">
        <f t="shared" si="32"/>
        <v>4036</v>
      </c>
      <c r="I65" s="198">
        <v>328.03699999999998</v>
      </c>
      <c r="J65" s="70">
        <f t="shared" si="33"/>
        <v>21.978479</v>
      </c>
      <c r="K65" s="198">
        <f t="shared" si="34"/>
        <v>350.01547899999997</v>
      </c>
      <c r="L65" s="175">
        <v>2158</v>
      </c>
      <c r="M65" s="166">
        <f t="shared" si="7"/>
        <v>1878</v>
      </c>
    </row>
    <row r="66" spans="1:13" hidden="1" x14ac:dyDescent="0.3">
      <c r="A66" s="2" t="s">
        <v>65</v>
      </c>
      <c r="B66" s="3"/>
      <c r="C66" s="146">
        <f t="shared" si="27"/>
        <v>344.16938599999997</v>
      </c>
      <c r="D66" s="146">
        <f t="shared" si="28"/>
        <v>3045.9479999999999</v>
      </c>
      <c r="E66" s="146">
        <f t="shared" si="29"/>
        <v>3502.84</v>
      </c>
      <c r="F66" s="146">
        <f t="shared" si="30"/>
        <v>4028.2660000000001</v>
      </c>
      <c r="G66" s="146">
        <f t="shared" si="31"/>
        <v>4028</v>
      </c>
      <c r="H66" s="199">
        <f t="shared" si="32"/>
        <v>4028</v>
      </c>
      <c r="I66" s="198">
        <v>322.55799999999999</v>
      </c>
      <c r="J66" s="70">
        <f t="shared" si="33"/>
        <v>21.611386</v>
      </c>
      <c r="K66" s="198">
        <f t="shared" si="34"/>
        <v>344.16938599999997</v>
      </c>
      <c r="L66" s="175">
        <v>2153</v>
      </c>
      <c r="M66" s="166">
        <f t="shared" si="7"/>
        <v>1875</v>
      </c>
    </row>
    <row r="67" spans="1:13" hidden="1" x14ac:dyDescent="0.3">
      <c r="A67" s="2" t="s">
        <v>66</v>
      </c>
      <c r="B67" s="3"/>
      <c r="C67" s="146">
        <f t="shared" si="27"/>
        <v>362.138733</v>
      </c>
      <c r="D67" s="146">
        <f t="shared" si="28"/>
        <v>3063.9169999999999</v>
      </c>
      <c r="E67" s="146">
        <f t="shared" si="29"/>
        <v>3523.5050000000001</v>
      </c>
      <c r="F67" s="146">
        <f t="shared" si="30"/>
        <v>4052.0309999999999</v>
      </c>
      <c r="G67" s="146">
        <f t="shared" si="31"/>
        <v>4052</v>
      </c>
      <c r="H67" s="199">
        <f t="shared" si="32"/>
        <v>4052</v>
      </c>
      <c r="I67" s="198">
        <v>339.399</v>
      </c>
      <c r="J67" s="70">
        <f t="shared" si="33"/>
        <v>22.739733000000001</v>
      </c>
      <c r="K67" s="198">
        <f t="shared" si="34"/>
        <v>362.138733</v>
      </c>
      <c r="L67" s="175">
        <v>2167</v>
      </c>
      <c r="M67" s="166">
        <f t="shared" si="7"/>
        <v>1885</v>
      </c>
    </row>
    <row r="68" spans="1:13" hidden="1" x14ac:dyDescent="0.3">
      <c r="A68" s="2" t="s">
        <v>67</v>
      </c>
      <c r="B68" s="3"/>
      <c r="C68" s="146">
        <f t="shared" si="27"/>
        <v>361.17523199999999</v>
      </c>
      <c r="D68" s="146">
        <f t="shared" si="28"/>
        <v>3062.953</v>
      </c>
      <c r="E68" s="146">
        <f t="shared" si="29"/>
        <v>3522.3960000000002</v>
      </c>
      <c r="F68" s="146">
        <f t="shared" si="30"/>
        <v>4050.7550000000001</v>
      </c>
      <c r="G68" s="146">
        <f t="shared" si="31"/>
        <v>4051</v>
      </c>
      <c r="H68" s="199">
        <f t="shared" si="32"/>
        <v>4051</v>
      </c>
      <c r="I68" s="198">
        <v>338.49599999999998</v>
      </c>
      <c r="J68" s="70">
        <f t="shared" si="33"/>
        <v>22.679231999999999</v>
      </c>
      <c r="K68" s="198">
        <f t="shared" si="34"/>
        <v>361.17523199999999</v>
      </c>
      <c r="L68" s="175">
        <v>2166</v>
      </c>
      <c r="M68" s="166">
        <f t="shared" si="7"/>
        <v>1885</v>
      </c>
    </row>
    <row r="69" spans="1:13" hidden="1" x14ac:dyDescent="0.3">
      <c r="A69" s="2" t="s">
        <v>68</v>
      </c>
      <c r="B69" s="3"/>
      <c r="C69" s="146">
        <f t="shared" si="27"/>
        <v>399.46986200000003</v>
      </c>
      <c r="D69" s="146">
        <f t="shared" si="28"/>
        <v>3101.248</v>
      </c>
      <c r="E69" s="146">
        <f t="shared" si="29"/>
        <v>3566.4349999999999</v>
      </c>
      <c r="F69" s="146">
        <f t="shared" si="30"/>
        <v>4101.3999999999996</v>
      </c>
      <c r="G69" s="146">
        <f t="shared" si="31"/>
        <v>4101</v>
      </c>
      <c r="H69" s="199">
        <f t="shared" si="32"/>
        <v>4101</v>
      </c>
      <c r="I69" s="198">
        <v>374.38600000000002</v>
      </c>
      <c r="J69" s="70">
        <f t="shared" si="33"/>
        <v>25.083862000000003</v>
      </c>
      <c r="K69" s="198">
        <f t="shared" si="34"/>
        <v>399.46986200000003</v>
      </c>
      <c r="L69" s="175">
        <v>2195</v>
      </c>
      <c r="M69" s="166">
        <f t="shared" si="7"/>
        <v>1906</v>
      </c>
    </row>
    <row r="70" spans="1:13" ht="13.5" hidden="1" thickBot="1" x14ac:dyDescent="0.35">
      <c r="A70" s="59"/>
      <c r="B70" s="60"/>
      <c r="C70" s="61"/>
      <c r="D70" s="60"/>
      <c r="E70" s="60"/>
      <c r="F70" s="27"/>
      <c r="G70" s="27"/>
      <c r="H70" s="85"/>
      <c r="I70" s="222"/>
      <c r="J70" s="1"/>
      <c r="K70" s="198"/>
      <c r="L70" s="172"/>
      <c r="M70" s="172"/>
    </row>
    <row r="71" spans="1:13" x14ac:dyDescent="0.3">
      <c r="A71" s="3"/>
      <c r="B71" s="3"/>
      <c r="C71" s="3"/>
      <c r="D71" s="3"/>
      <c r="E71" s="3"/>
      <c r="F71" s="28"/>
      <c r="G71" s="28"/>
      <c r="H71" s="44"/>
      <c r="J71" s="128"/>
      <c r="K71" s="198"/>
      <c r="L71" s="128"/>
      <c r="M71" s="128"/>
    </row>
    <row r="72" spans="1:13" x14ac:dyDescent="0.3">
      <c r="A72" s="142" t="s">
        <v>171</v>
      </c>
      <c r="K72" s="198"/>
    </row>
    <row r="73" spans="1:13" x14ac:dyDescent="0.3">
      <c r="K73" s="198"/>
    </row>
    <row r="74" spans="1:13" x14ac:dyDescent="0.3">
      <c r="A74" s="142" t="s">
        <v>172</v>
      </c>
      <c r="K74" s="198"/>
    </row>
    <row r="75" spans="1:13" x14ac:dyDescent="0.3">
      <c r="G75" s="3" t="s">
        <v>187</v>
      </c>
    </row>
    <row r="76" spans="1:13" x14ac:dyDescent="0.3">
      <c r="E76" s="295"/>
      <c r="F76" s="187"/>
      <c r="G76" s="10" t="s">
        <v>174</v>
      </c>
      <c r="H76" s="320">
        <v>1516.309</v>
      </c>
      <c r="I76" s="205"/>
    </row>
    <row r="77" spans="1:13" x14ac:dyDescent="0.3">
      <c r="E77" s="295"/>
      <c r="G77" s="10" t="s">
        <v>175</v>
      </c>
      <c r="H77" s="295">
        <v>44.988047999999999</v>
      </c>
      <c r="I77" s="206"/>
      <c r="J77" s="197"/>
    </row>
    <row r="78" spans="1:13" x14ac:dyDescent="0.3">
      <c r="E78" s="295"/>
      <c r="G78" s="10" t="s">
        <v>176</v>
      </c>
      <c r="H78" s="295">
        <v>240.13536499999998</v>
      </c>
      <c r="I78" s="206"/>
      <c r="J78" s="197"/>
    </row>
    <row r="79" spans="1:13" x14ac:dyDescent="0.3">
      <c r="E79" s="295"/>
      <c r="G79" s="10" t="s">
        <v>177</v>
      </c>
      <c r="H79" s="295">
        <v>306.83797199999998</v>
      </c>
      <c r="I79" s="206"/>
      <c r="J79" s="197"/>
    </row>
    <row r="80" spans="1:13" x14ac:dyDescent="0.3">
      <c r="G80" s="10" t="s">
        <v>173</v>
      </c>
      <c r="H80" s="295">
        <v>593.50773600000002</v>
      </c>
      <c r="I80" s="206"/>
      <c r="J80" s="197"/>
    </row>
    <row r="81" spans="5:9" ht="13.5" thickBot="1" x14ac:dyDescent="0.35">
      <c r="F81" s="3"/>
      <c r="H81" s="299">
        <f>SUM(H76:H80)</f>
        <v>2701.7781209999998</v>
      </c>
      <c r="I81" s="207"/>
    </row>
    <row r="84" spans="5:9" x14ac:dyDescent="0.3">
      <c r="E84" s="223"/>
    </row>
  </sheetData>
  <printOptions horizontalCentered="1"/>
  <pageMargins left="0.74803149606299213" right="0.74803149606299213" top="0.78740157480314965" bottom="0.78740157480314965" header="0.51181102362204722" footer="0.51181102362204722"/>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
  <sheetViews>
    <sheetView zoomScaleNormal="100" zoomScaleSheetLayoutView="100" workbookViewId="0">
      <selection activeCell="H44" sqref="H44"/>
    </sheetView>
  </sheetViews>
  <sheetFormatPr defaultColWidth="6.58203125" defaultRowHeight="13" x14ac:dyDescent="0.3"/>
  <cols>
    <col min="1" max="1" width="6.75" style="10" customWidth="1"/>
    <col min="2" max="2" width="10.25" style="10" bestFit="1" customWidth="1"/>
    <col min="3" max="3" width="8" style="10" customWidth="1"/>
    <col min="4" max="4" width="16.75" style="10" bestFit="1" customWidth="1"/>
    <col min="5" max="5" width="12.08203125" style="10" customWidth="1"/>
    <col min="6" max="6" width="15" style="10" customWidth="1"/>
    <col min="7" max="7" width="10.75" style="10" customWidth="1"/>
    <col min="8" max="8" width="12.33203125" style="10" customWidth="1"/>
    <col min="9" max="9" width="10" style="136" bestFit="1" customWidth="1"/>
    <col min="10" max="10" width="7.33203125" style="70" customWidth="1"/>
    <col min="11" max="11" width="9.75" style="1" customWidth="1"/>
    <col min="12" max="12" width="17.08203125" style="70" customWidth="1"/>
    <col min="13" max="13" width="9.58203125" style="70" bestFit="1" customWidth="1"/>
    <col min="14" max="16384" width="6.58203125" style="1"/>
  </cols>
  <sheetData>
    <row r="1" spans="1:13" x14ac:dyDescent="0.3">
      <c r="A1" s="1" t="s">
        <v>161</v>
      </c>
      <c r="B1" s="1"/>
      <c r="C1" s="1"/>
      <c r="D1" s="1"/>
      <c r="E1" s="1"/>
      <c r="F1" s="1"/>
      <c r="G1" s="1"/>
      <c r="H1" s="1"/>
      <c r="I1" s="1"/>
      <c r="J1" s="1"/>
      <c r="L1" s="1"/>
      <c r="M1" s="1"/>
    </row>
    <row r="2" spans="1:13" x14ac:dyDescent="0.3">
      <c r="A2" s="1"/>
      <c r="B2" s="1"/>
      <c r="C2" s="1"/>
      <c r="D2" s="1"/>
      <c r="E2" s="1"/>
      <c r="F2" s="1"/>
      <c r="G2" s="1"/>
      <c r="H2" s="1"/>
      <c r="I2" s="1"/>
      <c r="J2" s="1"/>
      <c r="L2" s="1"/>
      <c r="M2" s="1"/>
    </row>
    <row r="3" spans="1:13" x14ac:dyDescent="0.3">
      <c r="A3" s="1"/>
      <c r="B3" s="1"/>
      <c r="C3" s="1"/>
      <c r="D3" s="1"/>
      <c r="E3" s="1"/>
      <c r="F3" s="1" t="s">
        <v>196</v>
      </c>
      <c r="G3" s="1"/>
      <c r="H3" s="1"/>
      <c r="I3" s="1"/>
      <c r="J3" s="1"/>
      <c r="L3" s="1"/>
      <c r="M3" s="1"/>
    </row>
    <row r="4" spans="1:13" ht="13.5" thickBot="1" x14ac:dyDescent="0.35">
      <c r="A4" s="1"/>
      <c r="B4" s="1"/>
      <c r="C4" s="1"/>
      <c r="D4" s="1"/>
      <c r="E4" s="1"/>
      <c r="F4" s="1"/>
      <c r="G4" s="1" t="s">
        <v>162</v>
      </c>
      <c r="H4" s="1"/>
      <c r="I4" s="1"/>
      <c r="J4" s="1"/>
      <c r="L4" s="1"/>
      <c r="M4" s="1"/>
    </row>
    <row r="5" spans="1:13" x14ac:dyDescent="0.3">
      <c r="A5" s="1"/>
      <c r="B5" s="1"/>
      <c r="C5" s="1"/>
      <c r="D5" s="1"/>
      <c r="E5" s="1"/>
      <c r="F5" s="1"/>
      <c r="G5" s="1"/>
      <c r="H5" s="1"/>
      <c r="I5" s="1"/>
      <c r="J5" s="1"/>
      <c r="L5" s="162" t="s">
        <v>9</v>
      </c>
      <c r="M5" s="162"/>
    </row>
    <row r="6" spans="1:13" x14ac:dyDescent="0.3">
      <c r="A6" s="2" t="s">
        <v>2</v>
      </c>
      <c r="B6" s="3" t="s">
        <v>3</v>
      </c>
      <c r="C6" s="3" t="s">
        <v>4</v>
      </c>
      <c r="D6" s="3" t="s">
        <v>13</v>
      </c>
      <c r="E6" s="3" t="s">
        <v>165</v>
      </c>
      <c r="F6" s="3" t="s">
        <v>165</v>
      </c>
      <c r="G6" s="20"/>
      <c r="H6" s="64" t="s">
        <v>9</v>
      </c>
      <c r="I6" s="1"/>
      <c r="J6" s="1"/>
      <c r="L6" s="163" t="s">
        <v>163</v>
      </c>
      <c r="M6" s="163"/>
    </row>
    <row r="7" spans="1:13" x14ac:dyDescent="0.3">
      <c r="A7" s="2" t="s">
        <v>10</v>
      </c>
      <c r="B7" s="3" t="s">
        <v>164</v>
      </c>
      <c r="C7" s="3" t="s">
        <v>12</v>
      </c>
      <c r="D7" s="3" t="s">
        <v>17</v>
      </c>
      <c r="E7" s="3" t="s">
        <v>168</v>
      </c>
      <c r="F7" s="3" t="s">
        <v>166</v>
      </c>
      <c r="G7" s="3"/>
      <c r="H7" s="64" t="s">
        <v>163</v>
      </c>
      <c r="I7" s="1"/>
      <c r="J7" s="1"/>
      <c r="L7" s="163" t="s">
        <v>22</v>
      </c>
      <c r="M7" s="163" t="s">
        <v>178</v>
      </c>
    </row>
    <row r="8" spans="1:13" x14ac:dyDescent="0.3">
      <c r="A8" s="2"/>
      <c r="B8" s="3"/>
      <c r="C8" s="3"/>
      <c r="D8" s="3"/>
      <c r="E8" s="140">
        <v>0.15</v>
      </c>
      <c r="F8" s="140">
        <v>0.15</v>
      </c>
      <c r="G8" s="3" t="s">
        <v>19</v>
      </c>
      <c r="H8" s="64" t="s">
        <v>22</v>
      </c>
      <c r="I8" s="1" t="s">
        <v>181</v>
      </c>
      <c r="J8" s="1" t="s">
        <v>182</v>
      </c>
      <c r="K8" s="1" t="s">
        <v>183</v>
      </c>
      <c r="L8" s="173">
        <v>44202</v>
      </c>
      <c r="M8" s="163" t="s">
        <v>179</v>
      </c>
    </row>
    <row r="9" spans="1:13" x14ac:dyDescent="0.3">
      <c r="A9" s="120"/>
      <c r="B9" s="121"/>
      <c r="C9" s="121"/>
      <c r="D9" s="121"/>
      <c r="F9" s="121"/>
      <c r="G9" s="121"/>
      <c r="H9" s="57"/>
      <c r="I9" s="1"/>
      <c r="J9" s="1"/>
      <c r="L9" s="164"/>
      <c r="M9" s="164"/>
    </row>
    <row r="10" spans="1:13" x14ac:dyDescent="0.3">
      <c r="A10" s="4" t="s">
        <v>25</v>
      </c>
      <c r="B10" s="143">
        <f>E81</f>
        <v>2515.5651209999996</v>
      </c>
      <c r="C10" s="145">
        <f t="shared" ref="C10:C26" si="0">K10</f>
        <v>65.808729999999997</v>
      </c>
      <c r="D10" s="145">
        <f>ROUND(SUM($B$10,C10),3)</f>
        <v>2581.3739999999998</v>
      </c>
      <c r="E10" s="145">
        <f>ROUND(D10+(D10*$E$8),3)</f>
        <v>2968.58</v>
      </c>
      <c r="F10" s="145">
        <f>ROUND(E10+(E10*$F$8),3)</f>
        <v>3413.8670000000002</v>
      </c>
      <c r="G10" s="145">
        <f>ROUND(F10,0)</f>
        <v>3414</v>
      </c>
      <c r="H10" s="312">
        <f>G10</f>
        <v>3414</v>
      </c>
      <c r="I10" s="293">
        <v>63.83</v>
      </c>
      <c r="J10" s="294">
        <f t="shared" ref="J10:J15" si="1">I10*3.1%</f>
        <v>1.9787299999999999</v>
      </c>
      <c r="K10" s="293">
        <f>I10+J10</f>
        <v>65.808729999999997</v>
      </c>
      <c r="L10" s="174">
        <v>1939</v>
      </c>
      <c r="M10" s="165">
        <f>H10-L10</f>
        <v>1475</v>
      </c>
    </row>
    <row r="11" spans="1:13" x14ac:dyDescent="0.3">
      <c r="A11" s="2" t="s">
        <v>26</v>
      </c>
      <c r="B11" s="3"/>
      <c r="C11" s="146">
        <f t="shared" si="0"/>
        <v>75.134124999999997</v>
      </c>
      <c r="D11" s="146">
        <f t="shared" ref="D11:D26" si="2">ROUND(SUM($B$10,C11),3)</f>
        <v>2590.6990000000001</v>
      </c>
      <c r="E11" s="146">
        <f t="shared" ref="E11:E26" si="3">ROUND(D11+(D11*$E$8),3)</f>
        <v>2979.3040000000001</v>
      </c>
      <c r="F11" s="146">
        <f t="shared" ref="F11:F25" si="4">ROUND(E11+(E11*$F$8),3)</f>
        <v>3426.2</v>
      </c>
      <c r="G11" s="146">
        <f t="shared" ref="G11:G26" si="5">ROUND(F11,0)</f>
        <v>3426</v>
      </c>
      <c r="H11" s="199">
        <f t="shared" ref="H11:H26" si="6">IF(G11-L11=$H$10-$L$10,G11,IF(G11-L11&lt;$G$10-$L$10,G11+0,IF(G11-L11&gt;$G$10-$L$10,G11-0,FALSE)))</f>
        <v>3426</v>
      </c>
      <c r="I11" s="198">
        <v>72.875</v>
      </c>
      <c r="J11" s="70">
        <f t="shared" si="1"/>
        <v>2.259125</v>
      </c>
      <c r="K11" s="198">
        <f t="shared" ref="K11:K26" si="7">I11+J11</f>
        <v>75.134124999999997</v>
      </c>
      <c r="L11" s="175">
        <v>1950</v>
      </c>
      <c r="M11" s="166">
        <f t="shared" ref="M11:M69" si="8">H11-L11</f>
        <v>1476</v>
      </c>
    </row>
    <row r="12" spans="1:13" x14ac:dyDescent="0.3">
      <c r="A12" s="2" t="s">
        <v>27</v>
      </c>
      <c r="B12" s="3"/>
      <c r="C12" s="146">
        <f t="shared" si="0"/>
        <v>85.154413999999989</v>
      </c>
      <c r="D12" s="146">
        <f t="shared" si="2"/>
        <v>2600.7199999999998</v>
      </c>
      <c r="E12" s="146">
        <f t="shared" si="3"/>
        <v>2990.828</v>
      </c>
      <c r="F12" s="146">
        <f t="shared" si="4"/>
        <v>3439.4520000000002</v>
      </c>
      <c r="G12" s="146">
        <f t="shared" si="5"/>
        <v>3439</v>
      </c>
      <c r="H12" s="199">
        <f t="shared" si="6"/>
        <v>3439</v>
      </c>
      <c r="I12" s="198">
        <v>82.593999999999994</v>
      </c>
      <c r="J12" s="70">
        <f t="shared" si="1"/>
        <v>2.5604139999999997</v>
      </c>
      <c r="K12" s="198">
        <f t="shared" si="7"/>
        <v>85.154413999999989</v>
      </c>
      <c r="L12" s="175">
        <v>1958</v>
      </c>
      <c r="M12" s="166">
        <f t="shared" si="8"/>
        <v>1481</v>
      </c>
    </row>
    <row r="13" spans="1:13" x14ac:dyDescent="0.3">
      <c r="A13" s="2" t="s">
        <v>28</v>
      </c>
      <c r="B13" s="3"/>
      <c r="C13" s="146">
        <f t="shared" si="0"/>
        <v>102.483462</v>
      </c>
      <c r="D13" s="146">
        <f t="shared" si="2"/>
        <v>2618.049</v>
      </c>
      <c r="E13" s="146">
        <f t="shared" si="3"/>
        <v>3010.7559999999999</v>
      </c>
      <c r="F13" s="146">
        <f t="shared" si="4"/>
        <v>3462.3690000000001</v>
      </c>
      <c r="G13" s="146">
        <f t="shared" si="5"/>
        <v>3462</v>
      </c>
      <c r="H13" s="199">
        <f t="shared" si="6"/>
        <v>3462</v>
      </c>
      <c r="I13" s="198">
        <v>99.402000000000001</v>
      </c>
      <c r="J13" s="70">
        <f t="shared" si="1"/>
        <v>3.0814620000000001</v>
      </c>
      <c r="K13" s="198">
        <f t="shared" si="7"/>
        <v>102.483462</v>
      </c>
      <c r="L13" s="175">
        <v>1972</v>
      </c>
      <c r="M13" s="166">
        <f t="shared" si="8"/>
        <v>1490</v>
      </c>
    </row>
    <row r="14" spans="1:13" x14ac:dyDescent="0.3">
      <c r="A14" s="2" t="s">
        <v>29</v>
      </c>
      <c r="B14" s="3"/>
      <c r="C14" s="146">
        <f t="shared" si="0"/>
        <v>125.92737100000001</v>
      </c>
      <c r="D14" s="146">
        <f t="shared" si="2"/>
        <v>2641.4920000000002</v>
      </c>
      <c r="E14" s="146">
        <f t="shared" si="3"/>
        <v>3037.7159999999999</v>
      </c>
      <c r="F14" s="146">
        <f t="shared" si="4"/>
        <v>3493.373</v>
      </c>
      <c r="G14" s="146">
        <f t="shared" si="5"/>
        <v>3493</v>
      </c>
      <c r="H14" s="199">
        <f t="shared" si="6"/>
        <v>3493</v>
      </c>
      <c r="I14" s="198">
        <v>122.14100000000001</v>
      </c>
      <c r="J14" s="70">
        <f t="shared" si="1"/>
        <v>3.7863709999999999</v>
      </c>
      <c r="K14" s="198">
        <f t="shared" si="7"/>
        <v>125.92737100000001</v>
      </c>
      <c r="L14" s="175">
        <v>1990</v>
      </c>
      <c r="M14" s="166">
        <f t="shared" si="8"/>
        <v>1503</v>
      </c>
    </row>
    <row r="15" spans="1:13" x14ac:dyDescent="0.3">
      <c r="A15" s="2" t="s">
        <v>30</v>
      </c>
      <c r="B15" s="3"/>
      <c r="C15" s="146">
        <f t="shared" si="0"/>
        <v>157.447103</v>
      </c>
      <c r="D15" s="146">
        <f t="shared" si="2"/>
        <v>2673.0120000000002</v>
      </c>
      <c r="E15" s="146">
        <f t="shared" si="3"/>
        <v>3073.9639999999999</v>
      </c>
      <c r="F15" s="146">
        <f t="shared" si="4"/>
        <v>3535.0590000000002</v>
      </c>
      <c r="G15" s="146">
        <f t="shared" si="5"/>
        <v>3535</v>
      </c>
      <c r="H15" s="199">
        <f t="shared" si="6"/>
        <v>3535</v>
      </c>
      <c r="I15" s="198">
        <v>152.71299999999999</v>
      </c>
      <c r="J15" s="70">
        <f t="shared" si="1"/>
        <v>4.7341030000000002</v>
      </c>
      <c r="K15" s="198">
        <f t="shared" si="7"/>
        <v>157.447103</v>
      </c>
      <c r="L15" s="175">
        <v>2015</v>
      </c>
      <c r="M15" s="166">
        <f t="shared" si="8"/>
        <v>1520</v>
      </c>
    </row>
    <row r="16" spans="1:13" x14ac:dyDescent="0.3">
      <c r="A16" s="2" t="s">
        <v>31</v>
      </c>
      <c r="B16" s="3"/>
      <c r="C16" s="146">
        <f t="shared" si="0"/>
        <v>183.88194300000001</v>
      </c>
      <c r="D16" s="146">
        <f t="shared" si="2"/>
        <v>2699.4470000000001</v>
      </c>
      <c r="E16" s="146">
        <f t="shared" si="3"/>
        <v>3104.364</v>
      </c>
      <c r="F16" s="146">
        <f t="shared" si="4"/>
        <v>3570.0189999999998</v>
      </c>
      <c r="G16" s="146">
        <f t="shared" si="5"/>
        <v>3570</v>
      </c>
      <c r="H16" s="199">
        <f t="shared" si="6"/>
        <v>3570</v>
      </c>
      <c r="I16" s="198">
        <v>178.35300000000001</v>
      </c>
      <c r="J16" s="70">
        <f t="shared" ref="J16:J26" si="9">I16*3.1%</f>
        <v>5.5289429999999999</v>
      </c>
      <c r="K16" s="198">
        <f t="shared" si="7"/>
        <v>183.88194300000001</v>
      </c>
      <c r="L16" s="175">
        <v>2036</v>
      </c>
      <c r="M16" s="166">
        <f t="shared" si="8"/>
        <v>1534</v>
      </c>
    </row>
    <row r="17" spans="1:13" x14ac:dyDescent="0.3">
      <c r="A17" s="2" t="s">
        <v>32</v>
      </c>
      <c r="B17" s="3"/>
      <c r="C17" s="146">
        <f t="shared" si="0"/>
        <v>239.16107</v>
      </c>
      <c r="D17" s="146">
        <f t="shared" si="2"/>
        <v>2754.7260000000001</v>
      </c>
      <c r="E17" s="146">
        <f t="shared" si="3"/>
        <v>3167.9349999999999</v>
      </c>
      <c r="F17" s="146">
        <f t="shared" si="4"/>
        <v>3643.125</v>
      </c>
      <c r="G17" s="146">
        <f t="shared" si="5"/>
        <v>3643</v>
      </c>
      <c r="H17" s="199">
        <f t="shared" si="6"/>
        <v>3643</v>
      </c>
      <c r="I17" s="198">
        <v>231.97</v>
      </c>
      <c r="J17" s="70">
        <f t="shared" si="9"/>
        <v>7.1910699999999999</v>
      </c>
      <c r="K17" s="198">
        <f t="shared" si="7"/>
        <v>239.16107</v>
      </c>
      <c r="L17" s="175">
        <v>2079</v>
      </c>
      <c r="M17" s="166">
        <f t="shared" si="8"/>
        <v>1564</v>
      </c>
    </row>
    <row r="18" spans="1:13" x14ac:dyDescent="0.3">
      <c r="A18" s="2" t="s">
        <v>33</v>
      </c>
      <c r="B18" s="3"/>
      <c r="C18" s="146">
        <f t="shared" si="0"/>
        <v>289.87183600000003</v>
      </c>
      <c r="D18" s="146">
        <f t="shared" si="2"/>
        <v>2805.4369999999999</v>
      </c>
      <c r="E18" s="146">
        <f t="shared" si="3"/>
        <v>3226.2530000000002</v>
      </c>
      <c r="F18" s="146">
        <f t="shared" si="4"/>
        <v>3710.1909999999998</v>
      </c>
      <c r="G18" s="146">
        <f t="shared" si="5"/>
        <v>3710</v>
      </c>
      <c r="H18" s="199">
        <f t="shared" si="6"/>
        <v>3710</v>
      </c>
      <c r="I18" s="198">
        <v>281.15600000000001</v>
      </c>
      <c r="J18" s="70">
        <f t="shared" si="9"/>
        <v>8.7158359999999995</v>
      </c>
      <c r="K18" s="198">
        <f t="shared" si="7"/>
        <v>289.87183600000003</v>
      </c>
      <c r="L18" s="175">
        <v>2119</v>
      </c>
      <c r="M18" s="166">
        <f t="shared" si="8"/>
        <v>1591</v>
      </c>
    </row>
    <row r="19" spans="1:13" x14ac:dyDescent="0.3">
      <c r="A19" s="2" t="s">
        <v>34</v>
      </c>
      <c r="B19" s="3"/>
      <c r="C19" s="146">
        <f t="shared" si="0"/>
        <v>335.44822200000004</v>
      </c>
      <c r="D19" s="146">
        <f t="shared" si="2"/>
        <v>2851.0129999999999</v>
      </c>
      <c r="E19" s="146">
        <f t="shared" si="3"/>
        <v>3278.665</v>
      </c>
      <c r="F19" s="146">
        <f t="shared" si="4"/>
        <v>3770.4650000000001</v>
      </c>
      <c r="G19" s="146">
        <f t="shared" si="5"/>
        <v>3770</v>
      </c>
      <c r="H19" s="199">
        <f t="shared" si="6"/>
        <v>3770</v>
      </c>
      <c r="I19" s="198">
        <v>325.36200000000002</v>
      </c>
      <c r="J19" s="70">
        <f t="shared" si="9"/>
        <v>10.086222000000001</v>
      </c>
      <c r="K19" s="198">
        <f t="shared" si="7"/>
        <v>335.44822200000004</v>
      </c>
      <c r="L19" s="175">
        <v>2155</v>
      </c>
      <c r="M19" s="166">
        <f t="shared" si="8"/>
        <v>1615</v>
      </c>
    </row>
    <row r="20" spans="1:13" x14ac:dyDescent="0.3">
      <c r="A20" s="2" t="s">
        <v>35</v>
      </c>
      <c r="B20" s="3"/>
      <c r="C20" s="146">
        <f t="shared" si="0"/>
        <v>381.024608</v>
      </c>
      <c r="D20" s="146">
        <f t="shared" si="2"/>
        <v>2896.59</v>
      </c>
      <c r="E20" s="146">
        <f>ROUND(D20+(D20*$E$8),3)</f>
        <v>3331.0790000000002</v>
      </c>
      <c r="F20" s="146">
        <f t="shared" si="4"/>
        <v>3830.741</v>
      </c>
      <c r="G20" s="146">
        <f t="shared" si="5"/>
        <v>3831</v>
      </c>
      <c r="H20" s="199">
        <f t="shared" si="6"/>
        <v>3831</v>
      </c>
      <c r="I20" s="198">
        <v>369.56799999999998</v>
      </c>
      <c r="J20" s="70">
        <f t="shared" si="9"/>
        <v>11.456607999999999</v>
      </c>
      <c r="K20" s="198">
        <f t="shared" si="7"/>
        <v>381.024608</v>
      </c>
      <c r="L20" s="175">
        <v>2191</v>
      </c>
      <c r="M20" s="166">
        <f t="shared" si="8"/>
        <v>1640</v>
      </c>
    </row>
    <row r="21" spans="1:13" x14ac:dyDescent="0.3">
      <c r="A21" s="2" t="s">
        <v>36</v>
      </c>
      <c r="B21" s="3"/>
      <c r="C21" s="146">
        <f t="shared" si="0"/>
        <v>550.40141199999994</v>
      </c>
      <c r="D21" s="146">
        <f t="shared" si="2"/>
        <v>3065.9670000000001</v>
      </c>
      <c r="E21" s="146">
        <f t="shared" si="3"/>
        <v>3525.8620000000001</v>
      </c>
      <c r="F21" s="146">
        <f t="shared" si="4"/>
        <v>4054.741</v>
      </c>
      <c r="G21" s="146">
        <f t="shared" si="5"/>
        <v>4055</v>
      </c>
      <c r="H21" s="199">
        <f t="shared" si="6"/>
        <v>4055</v>
      </c>
      <c r="I21" s="198">
        <v>533.85199999999998</v>
      </c>
      <c r="J21" s="70">
        <f t="shared" si="9"/>
        <v>16.549412</v>
      </c>
      <c r="K21" s="198">
        <f t="shared" si="7"/>
        <v>550.40141199999994</v>
      </c>
      <c r="L21" s="175">
        <v>2325</v>
      </c>
      <c r="M21" s="166">
        <f t="shared" si="8"/>
        <v>1730</v>
      </c>
    </row>
    <row r="22" spans="1:13" x14ac:dyDescent="0.3">
      <c r="A22" s="2" t="s">
        <v>37</v>
      </c>
      <c r="B22" s="3"/>
      <c r="C22" s="146">
        <f t="shared" si="0"/>
        <v>355.31971600000003</v>
      </c>
      <c r="D22" s="146">
        <f t="shared" si="2"/>
        <v>2870.8850000000002</v>
      </c>
      <c r="E22" s="146">
        <f t="shared" si="3"/>
        <v>3301.518</v>
      </c>
      <c r="F22" s="146">
        <f t="shared" si="4"/>
        <v>3796.7460000000001</v>
      </c>
      <c r="G22" s="146">
        <f t="shared" si="5"/>
        <v>3797</v>
      </c>
      <c r="H22" s="199">
        <f t="shared" si="6"/>
        <v>3797</v>
      </c>
      <c r="I22" s="198">
        <v>344.63600000000002</v>
      </c>
      <c r="J22" s="70">
        <f t="shared" si="9"/>
        <v>10.683716</v>
      </c>
      <c r="K22" s="198">
        <f t="shared" si="7"/>
        <v>355.31971600000003</v>
      </c>
      <c r="L22" s="175">
        <v>2171</v>
      </c>
      <c r="M22" s="166">
        <f t="shared" si="8"/>
        <v>1626</v>
      </c>
    </row>
    <row r="23" spans="1:13" x14ac:dyDescent="0.3">
      <c r="A23" s="2" t="s">
        <v>38</v>
      </c>
      <c r="B23" s="3"/>
      <c r="C23" s="146">
        <f t="shared" si="0"/>
        <v>434.11079799999999</v>
      </c>
      <c r="D23" s="146">
        <f t="shared" si="2"/>
        <v>2949.6759999999999</v>
      </c>
      <c r="E23" s="146">
        <f t="shared" si="3"/>
        <v>3392.127</v>
      </c>
      <c r="F23" s="146">
        <f t="shared" si="4"/>
        <v>3900.9459999999999</v>
      </c>
      <c r="G23" s="146">
        <f t="shared" si="5"/>
        <v>3901</v>
      </c>
      <c r="H23" s="199">
        <f t="shared" si="6"/>
        <v>3901</v>
      </c>
      <c r="I23" s="198">
        <v>421.05799999999999</v>
      </c>
      <c r="J23" s="70">
        <f t="shared" si="9"/>
        <v>13.052797999999999</v>
      </c>
      <c r="K23" s="198">
        <f t="shared" si="7"/>
        <v>434.11079799999999</v>
      </c>
      <c r="L23" s="175">
        <v>2233</v>
      </c>
      <c r="M23" s="166">
        <f t="shared" si="8"/>
        <v>1668</v>
      </c>
    </row>
    <row r="24" spans="1:13" x14ac:dyDescent="0.3">
      <c r="A24" s="2" t="s">
        <v>39</v>
      </c>
      <c r="B24" s="3"/>
      <c r="C24" s="146">
        <f t="shared" si="0"/>
        <v>422.94403699999998</v>
      </c>
      <c r="D24" s="146">
        <f t="shared" si="2"/>
        <v>2938.509</v>
      </c>
      <c r="E24" s="146">
        <f t="shared" si="3"/>
        <v>3379.2849999999999</v>
      </c>
      <c r="F24" s="146">
        <f t="shared" si="4"/>
        <v>3886.1779999999999</v>
      </c>
      <c r="G24" s="146">
        <f t="shared" si="5"/>
        <v>3886</v>
      </c>
      <c r="H24" s="199">
        <f t="shared" si="6"/>
        <v>3886</v>
      </c>
      <c r="I24" s="198">
        <v>410.22699999999998</v>
      </c>
      <c r="J24" s="70">
        <f t="shared" si="9"/>
        <v>12.717036999999999</v>
      </c>
      <c r="K24" s="198">
        <f t="shared" si="7"/>
        <v>422.94403699999998</v>
      </c>
      <c r="L24" s="175">
        <v>2224</v>
      </c>
      <c r="M24" s="166">
        <f t="shared" si="8"/>
        <v>1662</v>
      </c>
    </row>
    <row r="25" spans="1:13" x14ac:dyDescent="0.3">
      <c r="A25" s="5" t="s">
        <v>69</v>
      </c>
      <c r="B25" s="3"/>
      <c r="C25" s="146">
        <f t="shared" si="0"/>
        <v>183.88194300000001</v>
      </c>
      <c r="D25" s="146">
        <f t="shared" si="2"/>
        <v>2699.4470000000001</v>
      </c>
      <c r="E25" s="146">
        <f t="shared" si="3"/>
        <v>3104.364</v>
      </c>
      <c r="F25" s="146">
        <f t="shared" si="4"/>
        <v>3570.0189999999998</v>
      </c>
      <c r="G25" s="146">
        <f t="shared" si="5"/>
        <v>3570</v>
      </c>
      <c r="H25" s="199">
        <f t="shared" si="6"/>
        <v>3570</v>
      </c>
      <c r="I25" s="198">
        <v>178.35300000000001</v>
      </c>
      <c r="J25" s="70">
        <f t="shared" si="9"/>
        <v>5.5289429999999999</v>
      </c>
      <c r="K25" s="198">
        <f t="shared" si="7"/>
        <v>183.88194300000001</v>
      </c>
      <c r="L25" s="175">
        <v>2036</v>
      </c>
      <c r="M25" s="166">
        <f t="shared" si="8"/>
        <v>1534</v>
      </c>
    </row>
    <row r="26" spans="1:13" x14ac:dyDescent="0.3">
      <c r="A26" s="5" t="s">
        <v>70</v>
      </c>
      <c r="B26" s="3"/>
      <c r="C26" s="146">
        <f t="shared" si="0"/>
        <v>422.94403699999998</v>
      </c>
      <c r="D26" s="146">
        <f t="shared" si="2"/>
        <v>2938.509</v>
      </c>
      <c r="E26" s="146">
        <f t="shared" si="3"/>
        <v>3379.2849999999999</v>
      </c>
      <c r="F26" s="146">
        <f>ROUND(E26+(E26*$F$8),3)</f>
        <v>3886.1779999999999</v>
      </c>
      <c r="G26" s="146">
        <f t="shared" si="5"/>
        <v>3886</v>
      </c>
      <c r="H26" s="199">
        <f t="shared" si="6"/>
        <v>3886</v>
      </c>
      <c r="I26" s="198">
        <v>410.22699999999998</v>
      </c>
      <c r="J26" s="70">
        <f t="shared" si="9"/>
        <v>12.717036999999999</v>
      </c>
      <c r="K26" s="198">
        <f t="shared" si="7"/>
        <v>422.94403699999998</v>
      </c>
      <c r="L26" s="175">
        <v>2224</v>
      </c>
      <c r="M26" s="166">
        <f t="shared" si="8"/>
        <v>1662</v>
      </c>
    </row>
    <row r="27" spans="1:13" x14ac:dyDescent="0.3">
      <c r="A27" s="2"/>
      <c r="B27" s="3"/>
      <c r="D27" s="123"/>
      <c r="E27" s="52"/>
      <c r="F27" s="123"/>
      <c r="G27" s="123"/>
      <c r="H27" s="200"/>
      <c r="I27" s="198"/>
      <c r="K27" s="198"/>
      <c r="L27" s="176"/>
      <c r="M27" s="167"/>
    </row>
    <row r="28" spans="1:13" x14ac:dyDescent="0.3">
      <c r="A28" s="124"/>
      <c r="B28" s="125"/>
      <c r="C28" s="126"/>
      <c r="D28" s="127"/>
      <c r="E28" s="48"/>
      <c r="F28" s="53"/>
      <c r="G28" s="53"/>
      <c r="H28" s="201"/>
      <c r="I28" s="198"/>
      <c r="K28" s="198"/>
      <c r="L28" s="177"/>
      <c r="M28" s="168"/>
    </row>
    <row r="29" spans="1:13" x14ac:dyDescent="0.3">
      <c r="A29" s="2" t="s">
        <v>40</v>
      </c>
      <c r="B29" s="144">
        <f>B10</f>
        <v>2515.5651209999996</v>
      </c>
      <c r="C29" s="146">
        <f t="shared" ref="C29:C37" si="10">K29</f>
        <v>105.158907</v>
      </c>
      <c r="D29" s="146">
        <f t="shared" ref="D29:D37" si="11">ROUND(SUM($B$10,C29),3)</f>
        <v>2620.7240000000002</v>
      </c>
      <c r="E29" s="146">
        <f t="shared" ref="E29:E37" si="12">ROUND(D29+(D29*$E$8),3)</f>
        <v>3013.8330000000001</v>
      </c>
      <c r="F29" s="146">
        <f t="shared" ref="F29:F37" si="13">ROUND(E29+(E29*$F$8),3)</f>
        <v>3465.9079999999999</v>
      </c>
      <c r="G29" s="146">
        <f t="shared" ref="G29:G37" si="14">ROUND(F29,0)</f>
        <v>3466</v>
      </c>
      <c r="H29" s="199">
        <f t="shared" ref="H29:H37" si="15">IF(G29-L29=$H$10-$L$10,G29,IF(G29-L29&lt;$G$10-$L$10,G29+0,IF(G29-L29&gt;$G$10-$L$10,G29-0,FALSE)))</f>
        <v>3466</v>
      </c>
      <c r="I29" s="198">
        <v>101.997</v>
      </c>
      <c r="J29" s="70">
        <f t="shared" ref="J29:J37" si="16">I29*3.1%</f>
        <v>3.1619069999999998</v>
      </c>
      <c r="K29" s="198">
        <f t="shared" ref="K29:K37" si="17">I29+J29</f>
        <v>105.158907</v>
      </c>
      <c r="L29" s="175">
        <v>1974</v>
      </c>
      <c r="M29" s="166">
        <f t="shared" si="8"/>
        <v>1492</v>
      </c>
    </row>
    <row r="30" spans="1:13" x14ac:dyDescent="0.3">
      <c r="A30" s="2" t="s">
        <v>96</v>
      </c>
      <c r="B30" s="3"/>
      <c r="C30" s="146">
        <f t="shared" si="10"/>
        <v>134.85067599999999</v>
      </c>
      <c r="D30" s="146">
        <f t="shared" si="11"/>
        <v>2650.4160000000002</v>
      </c>
      <c r="E30" s="146">
        <f t="shared" si="12"/>
        <v>3047.9780000000001</v>
      </c>
      <c r="F30" s="146">
        <f t="shared" si="13"/>
        <v>3505.1750000000002</v>
      </c>
      <c r="G30" s="146">
        <f t="shared" si="14"/>
        <v>3505</v>
      </c>
      <c r="H30" s="199">
        <f t="shared" si="15"/>
        <v>3505</v>
      </c>
      <c r="I30" s="198">
        <v>130.79599999999999</v>
      </c>
      <c r="J30" s="70">
        <f t="shared" si="16"/>
        <v>4.0546759999999997</v>
      </c>
      <c r="K30" s="198">
        <f t="shared" si="17"/>
        <v>134.85067599999999</v>
      </c>
      <c r="L30" s="175">
        <v>1997</v>
      </c>
      <c r="M30" s="166">
        <f t="shared" si="8"/>
        <v>1508</v>
      </c>
    </row>
    <row r="31" spans="1:13" x14ac:dyDescent="0.3">
      <c r="A31" s="2" t="s">
        <v>41</v>
      </c>
      <c r="B31" s="3"/>
      <c r="C31" s="146">
        <f t="shared" si="10"/>
        <v>122.272476</v>
      </c>
      <c r="D31" s="146">
        <f t="shared" si="11"/>
        <v>2637.8380000000002</v>
      </c>
      <c r="E31" s="146">
        <f t="shared" si="12"/>
        <v>3033.5140000000001</v>
      </c>
      <c r="F31" s="146">
        <f t="shared" si="13"/>
        <v>3488.5410000000002</v>
      </c>
      <c r="G31" s="146">
        <f t="shared" si="14"/>
        <v>3489</v>
      </c>
      <c r="H31" s="199">
        <f t="shared" si="15"/>
        <v>3489</v>
      </c>
      <c r="I31" s="198">
        <v>118.596</v>
      </c>
      <c r="J31" s="70">
        <f t="shared" si="16"/>
        <v>3.6764760000000001</v>
      </c>
      <c r="K31" s="198">
        <f t="shared" si="17"/>
        <v>122.272476</v>
      </c>
      <c r="L31" s="175">
        <v>1987</v>
      </c>
      <c r="M31" s="166">
        <f t="shared" si="8"/>
        <v>1502</v>
      </c>
    </row>
    <row r="32" spans="1:13" x14ac:dyDescent="0.3">
      <c r="A32" s="2" t="s">
        <v>42</v>
      </c>
      <c r="B32" s="3"/>
      <c r="C32" s="146">
        <f t="shared" si="10"/>
        <v>138.639601</v>
      </c>
      <c r="D32" s="146">
        <f t="shared" si="11"/>
        <v>2654.2049999999999</v>
      </c>
      <c r="E32" s="146">
        <f t="shared" si="12"/>
        <v>3052.3359999999998</v>
      </c>
      <c r="F32" s="146">
        <f t="shared" si="13"/>
        <v>3510.1860000000001</v>
      </c>
      <c r="G32" s="146">
        <f t="shared" si="14"/>
        <v>3510</v>
      </c>
      <c r="H32" s="199">
        <f t="shared" si="15"/>
        <v>3510</v>
      </c>
      <c r="I32" s="198">
        <v>134.471</v>
      </c>
      <c r="J32" s="70">
        <f t="shared" si="16"/>
        <v>4.1686009999999998</v>
      </c>
      <c r="K32" s="198">
        <f t="shared" si="17"/>
        <v>138.639601</v>
      </c>
      <c r="L32" s="175">
        <v>2000</v>
      </c>
      <c r="M32" s="166">
        <f t="shared" si="8"/>
        <v>1510</v>
      </c>
    </row>
    <row r="33" spans="1:13" x14ac:dyDescent="0.3">
      <c r="A33" s="2" t="s">
        <v>43</v>
      </c>
      <c r="B33" s="3"/>
      <c r="C33" s="146">
        <f t="shared" si="10"/>
        <v>178.93108099999998</v>
      </c>
      <c r="D33" s="146">
        <f t="shared" si="11"/>
        <v>2694.4960000000001</v>
      </c>
      <c r="E33" s="146">
        <f t="shared" si="12"/>
        <v>3098.67</v>
      </c>
      <c r="F33" s="146">
        <f t="shared" si="13"/>
        <v>3563.471</v>
      </c>
      <c r="G33" s="146">
        <f t="shared" si="14"/>
        <v>3563</v>
      </c>
      <c r="H33" s="199">
        <f t="shared" si="15"/>
        <v>3563</v>
      </c>
      <c r="I33" s="198">
        <v>173.55099999999999</v>
      </c>
      <c r="J33" s="70">
        <f t="shared" si="16"/>
        <v>5.3800809999999997</v>
      </c>
      <c r="K33" s="198">
        <f t="shared" si="17"/>
        <v>178.93108099999998</v>
      </c>
      <c r="L33" s="175">
        <v>2032</v>
      </c>
      <c r="M33" s="166">
        <f t="shared" si="8"/>
        <v>1531</v>
      </c>
    </row>
    <row r="34" spans="1:13" x14ac:dyDescent="0.3">
      <c r="A34" s="2" t="s">
        <v>44</v>
      </c>
      <c r="B34" s="3"/>
      <c r="C34" s="146">
        <f t="shared" si="10"/>
        <v>167.83236600000001</v>
      </c>
      <c r="D34" s="146">
        <f t="shared" si="11"/>
        <v>2683.3969999999999</v>
      </c>
      <c r="E34" s="146">
        <f t="shared" si="12"/>
        <v>3085.9070000000002</v>
      </c>
      <c r="F34" s="146">
        <f t="shared" si="13"/>
        <v>3548.7930000000001</v>
      </c>
      <c r="G34" s="146">
        <f t="shared" si="14"/>
        <v>3549</v>
      </c>
      <c r="H34" s="199">
        <f t="shared" si="15"/>
        <v>3549</v>
      </c>
      <c r="I34" s="198">
        <v>162.786</v>
      </c>
      <c r="J34" s="70">
        <f t="shared" si="16"/>
        <v>5.0463659999999999</v>
      </c>
      <c r="K34" s="198">
        <f t="shared" si="17"/>
        <v>167.83236600000001</v>
      </c>
      <c r="L34" s="175">
        <v>2023</v>
      </c>
      <c r="M34" s="166">
        <f t="shared" si="8"/>
        <v>1526</v>
      </c>
    </row>
    <row r="35" spans="1:13" x14ac:dyDescent="0.3">
      <c r="A35" s="2" t="s">
        <v>45</v>
      </c>
      <c r="B35" s="3"/>
      <c r="C35" s="146">
        <f t="shared" si="10"/>
        <v>198.13861100000003</v>
      </c>
      <c r="D35" s="146">
        <f t="shared" si="11"/>
        <v>2713.7040000000002</v>
      </c>
      <c r="E35" s="146">
        <f t="shared" si="12"/>
        <v>3120.76</v>
      </c>
      <c r="F35" s="146">
        <f t="shared" si="13"/>
        <v>3588.8739999999998</v>
      </c>
      <c r="G35" s="146">
        <f t="shared" si="14"/>
        <v>3589</v>
      </c>
      <c r="H35" s="199">
        <f t="shared" si="15"/>
        <v>3589</v>
      </c>
      <c r="I35" s="198">
        <v>192.18100000000001</v>
      </c>
      <c r="J35" s="70">
        <f t="shared" si="16"/>
        <v>5.957611</v>
      </c>
      <c r="K35" s="198">
        <f t="shared" si="17"/>
        <v>198.13861100000003</v>
      </c>
      <c r="L35" s="175">
        <v>2047</v>
      </c>
      <c r="M35" s="166">
        <f t="shared" si="8"/>
        <v>1542</v>
      </c>
    </row>
    <row r="36" spans="1:13" x14ac:dyDescent="0.3">
      <c r="A36" s="2" t="s">
        <v>46</v>
      </c>
      <c r="B36" s="3"/>
      <c r="C36" s="146">
        <f t="shared" si="10"/>
        <v>216.000686</v>
      </c>
      <c r="D36" s="146">
        <f t="shared" si="11"/>
        <v>2731.5659999999998</v>
      </c>
      <c r="E36" s="146">
        <f t="shared" si="12"/>
        <v>3141.3009999999999</v>
      </c>
      <c r="F36" s="146">
        <f t="shared" si="13"/>
        <v>3612.4960000000001</v>
      </c>
      <c r="G36" s="146">
        <f t="shared" si="14"/>
        <v>3612</v>
      </c>
      <c r="H36" s="199">
        <f t="shared" si="15"/>
        <v>3612</v>
      </c>
      <c r="I36" s="198">
        <v>209.506</v>
      </c>
      <c r="J36" s="70">
        <f t="shared" si="16"/>
        <v>6.4946859999999997</v>
      </c>
      <c r="K36" s="198">
        <f t="shared" si="17"/>
        <v>216.000686</v>
      </c>
      <c r="L36" s="175">
        <v>2061</v>
      </c>
      <c r="M36" s="166">
        <f t="shared" si="8"/>
        <v>1551</v>
      </c>
    </row>
    <row r="37" spans="1:13" x14ac:dyDescent="0.3">
      <c r="A37" s="2" t="s">
        <v>47</v>
      </c>
      <c r="B37" s="3"/>
      <c r="C37" s="146">
        <f t="shared" si="10"/>
        <v>233.28024599999998</v>
      </c>
      <c r="D37" s="146">
        <f t="shared" si="11"/>
        <v>2748.8449999999998</v>
      </c>
      <c r="E37" s="146">
        <f t="shared" si="12"/>
        <v>3161.172</v>
      </c>
      <c r="F37" s="146">
        <f t="shared" si="13"/>
        <v>3635.348</v>
      </c>
      <c r="G37" s="146">
        <f t="shared" si="14"/>
        <v>3635</v>
      </c>
      <c r="H37" s="199">
        <f t="shared" si="15"/>
        <v>3635</v>
      </c>
      <c r="I37" s="198">
        <v>226.26599999999999</v>
      </c>
      <c r="J37" s="70">
        <f t="shared" si="16"/>
        <v>7.014246</v>
      </c>
      <c r="K37" s="198">
        <f t="shared" si="17"/>
        <v>233.28024599999998</v>
      </c>
      <c r="L37" s="175">
        <v>2075</v>
      </c>
      <c r="M37" s="166">
        <f t="shared" si="8"/>
        <v>1560</v>
      </c>
    </row>
    <row r="38" spans="1:13" x14ac:dyDescent="0.3">
      <c r="A38" s="6"/>
      <c r="B38" s="42"/>
      <c r="C38" s="19"/>
      <c r="D38" s="54"/>
      <c r="E38" s="52"/>
      <c r="F38" s="52"/>
      <c r="G38" s="52"/>
      <c r="H38" s="202"/>
      <c r="I38" s="198"/>
      <c r="K38" s="198"/>
      <c r="L38" s="178"/>
      <c r="M38" s="169"/>
    </row>
    <row r="39" spans="1:13" x14ac:dyDescent="0.3">
      <c r="A39" s="2"/>
      <c r="B39" s="3"/>
      <c r="D39" s="123"/>
      <c r="E39" s="48"/>
      <c r="F39" s="48"/>
      <c r="G39" s="48"/>
      <c r="H39" s="200"/>
      <c r="I39" s="198"/>
      <c r="K39" s="198"/>
      <c r="L39" s="176"/>
      <c r="M39" s="167"/>
    </row>
    <row r="40" spans="1:13" x14ac:dyDescent="0.3">
      <c r="A40" s="2" t="s">
        <v>48</v>
      </c>
      <c r="B40" s="3"/>
      <c r="C40" s="146">
        <f t="shared" ref="C40:C60" si="18">K40</f>
        <v>158.112098</v>
      </c>
      <c r="D40" s="146">
        <f t="shared" ref="D40:D60" si="19">ROUND(SUM($B$10,C40),3)</f>
        <v>2673.6770000000001</v>
      </c>
      <c r="E40" s="146">
        <f t="shared" ref="E40:E60" si="20">ROUND(D40+(D40*$E$8),3)</f>
        <v>3074.7289999999998</v>
      </c>
      <c r="F40" s="146">
        <f t="shared" ref="F40:F60" si="21">ROUND(E40+(E40*$F$8),3)</f>
        <v>3535.9380000000001</v>
      </c>
      <c r="G40" s="146">
        <f t="shared" ref="G40:G60" si="22">ROUND(F40,0)</f>
        <v>3536</v>
      </c>
      <c r="H40" s="199">
        <f t="shared" ref="H40:H60" si="23">IF(G40-L40=$H$10-$L$10,G40,IF(G40-L40&lt;$G$10-$L$10,G40+0,IF(G40-L40&gt;$G$10-$L$10,G40-0,FALSE)))</f>
        <v>3536</v>
      </c>
      <c r="I40" s="198">
        <v>153.358</v>
      </c>
      <c r="J40" s="70">
        <f t="shared" ref="J40:J43" si="24">I40*3.1%</f>
        <v>4.7540979999999999</v>
      </c>
      <c r="K40" s="198">
        <f t="shared" ref="K40:K60" si="25">I40+J40</f>
        <v>158.112098</v>
      </c>
      <c r="L40" s="175">
        <v>2016</v>
      </c>
      <c r="M40" s="166">
        <f t="shared" si="8"/>
        <v>1520</v>
      </c>
    </row>
    <row r="41" spans="1:13" x14ac:dyDescent="0.3">
      <c r="A41" s="2" t="s">
        <v>49</v>
      </c>
      <c r="B41" s="3"/>
      <c r="C41" s="146">
        <f t="shared" si="18"/>
        <v>172.551253</v>
      </c>
      <c r="D41" s="146">
        <f t="shared" si="19"/>
        <v>2688.116</v>
      </c>
      <c r="E41" s="146">
        <f t="shared" si="20"/>
        <v>3091.3330000000001</v>
      </c>
      <c r="F41" s="146">
        <f t="shared" si="21"/>
        <v>3555.0329999999999</v>
      </c>
      <c r="G41" s="146">
        <f t="shared" si="22"/>
        <v>3555</v>
      </c>
      <c r="H41" s="199">
        <f t="shared" si="23"/>
        <v>3555</v>
      </c>
      <c r="I41" s="198">
        <v>167.363</v>
      </c>
      <c r="J41" s="70">
        <f t="shared" si="24"/>
        <v>5.1882529999999996</v>
      </c>
      <c r="K41" s="198">
        <f t="shared" si="25"/>
        <v>172.551253</v>
      </c>
      <c r="L41" s="175">
        <v>2027</v>
      </c>
      <c r="M41" s="166">
        <f t="shared" si="8"/>
        <v>1528</v>
      </c>
    </row>
    <row r="42" spans="1:13" x14ac:dyDescent="0.3">
      <c r="A42" s="2" t="s">
        <v>50</v>
      </c>
      <c r="B42" s="3"/>
      <c r="C42" s="146">
        <f t="shared" si="18"/>
        <v>211.69626099999999</v>
      </c>
      <c r="D42" s="146">
        <f t="shared" si="19"/>
        <v>2727.261</v>
      </c>
      <c r="E42" s="146">
        <f t="shared" si="20"/>
        <v>3136.35</v>
      </c>
      <c r="F42" s="146">
        <f t="shared" si="21"/>
        <v>3606.8029999999999</v>
      </c>
      <c r="G42" s="146">
        <f t="shared" si="22"/>
        <v>3607</v>
      </c>
      <c r="H42" s="199">
        <f t="shared" si="23"/>
        <v>3607</v>
      </c>
      <c r="I42" s="198">
        <v>205.33099999999999</v>
      </c>
      <c r="J42" s="70">
        <f t="shared" si="24"/>
        <v>6.3652609999999994</v>
      </c>
      <c r="K42" s="198">
        <f t="shared" si="25"/>
        <v>211.69626099999999</v>
      </c>
      <c r="L42" s="175">
        <v>2058</v>
      </c>
      <c r="M42" s="166">
        <f t="shared" si="8"/>
        <v>1549</v>
      </c>
    </row>
    <row r="43" spans="1:13" x14ac:dyDescent="0.3">
      <c r="A43" s="2" t="s">
        <v>51</v>
      </c>
      <c r="B43" s="3"/>
      <c r="C43" s="146">
        <f t="shared" si="18"/>
        <v>257.88712300000003</v>
      </c>
      <c r="D43" s="146">
        <f t="shared" si="19"/>
        <v>2773.4520000000002</v>
      </c>
      <c r="E43" s="146">
        <f t="shared" si="20"/>
        <v>3189.47</v>
      </c>
      <c r="F43" s="146">
        <f t="shared" si="21"/>
        <v>3667.8910000000001</v>
      </c>
      <c r="G43" s="146">
        <f t="shared" si="22"/>
        <v>3668</v>
      </c>
      <c r="H43" s="199">
        <f t="shared" si="23"/>
        <v>3668</v>
      </c>
      <c r="I43" s="198">
        <v>250.13300000000001</v>
      </c>
      <c r="J43" s="70">
        <f t="shared" si="24"/>
        <v>7.7541229999999999</v>
      </c>
      <c r="K43" s="198">
        <f t="shared" si="25"/>
        <v>257.88712300000003</v>
      </c>
      <c r="L43" s="175">
        <v>2094</v>
      </c>
      <c r="M43" s="170">
        <f t="shared" si="8"/>
        <v>1574</v>
      </c>
    </row>
    <row r="44" spans="1:13" x14ac:dyDescent="0.3">
      <c r="A44" s="7" t="s">
        <v>52</v>
      </c>
      <c r="B44" s="16" t="s">
        <v>53</v>
      </c>
      <c r="C44" s="217">
        <f t="shared" si="18"/>
        <v>311.95482499999997</v>
      </c>
      <c r="D44" s="147">
        <f t="shared" si="19"/>
        <v>2827.52</v>
      </c>
      <c r="E44" s="147">
        <f t="shared" si="20"/>
        <v>3251.6480000000001</v>
      </c>
      <c r="F44" s="147">
        <f t="shared" si="21"/>
        <v>3739.395</v>
      </c>
      <c r="G44" s="147">
        <f t="shared" si="22"/>
        <v>3739</v>
      </c>
      <c r="H44" s="311">
        <f t="shared" si="23"/>
        <v>3739</v>
      </c>
      <c r="I44" s="293">
        <v>302.57499999999999</v>
      </c>
      <c r="J44" s="294">
        <f>I44*3.1%</f>
        <v>9.3798250000000003</v>
      </c>
      <c r="K44" s="198">
        <f t="shared" si="25"/>
        <v>311.95482499999997</v>
      </c>
      <c r="L44" s="174">
        <v>2121</v>
      </c>
      <c r="M44" s="171">
        <f t="shared" si="8"/>
        <v>1618</v>
      </c>
    </row>
    <row r="45" spans="1:13" x14ac:dyDescent="0.3">
      <c r="A45" s="2" t="s">
        <v>54</v>
      </c>
      <c r="B45" s="3"/>
      <c r="C45" s="146">
        <f t="shared" si="18"/>
        <v>333.55427499999996</v>
      </c>
      <c r="D45" s="146">
        <f t="shared" si="19"/>
        <v>2849.1190000000001</v>
      </c>
      <c r="E45" s="146">
        <f t="shared" si="20"/>
        <v>3276.4870000000001</v>
      </c>
      <c r="F45" s="146">
        <f t="shared" si="21"/>
        <v>3767.96</v>
      </c>
      <c r="G45" s="146">
        <f t="shared" si="22"/>
        <v>3768</v>
      </c>
      <c r="H45" s="199">
        <f t="shared" si="23"/>
        <v>3768</v>
      </c>
      <c r="I45" s="198">
        <v>323.52499999999998</v>
      </c>
      <c r="J45" s="70">
        <f t="shared" ref="J45:J60" si="26">I45*3.1%</f>
        <v>10.029274999999998</v>
      </c>
      <c r="K45" s="198">
        <f t="shared" si="25"/>
        <v>333.55427499999996</v>
      </c>
      <c r="L45" s="175">
        <v>2154</v>
      </c>
      <c r="M45" s="166">
        <f t="shared" si="8"/>
        <v>1614</v>
      </c>
    </row>
    <row r="46" spans="1:13" x14ac:dyDescent="0.3">
      <c r="A46" s="2" t="s">
        <v>55</v>
      </c>
      <c r="B46" s="3"/>
      <c r="C46" s="146">
        <f t="shared" si="18"/>
        <v>364.72449799999998</v>
      </c>
      <c r="D46" s="146">
        <f t="shared" si="19"/>
        <v>2880.29</v>
      </c>
      <c r="E46" s="146">
        <f t="shared" si="20"/>
        <v>3312.3339999999998</v>
      </c>
      <c r="F46" s="146">
        <f t="shared" si="21"/>
        <v>3809.1840000000002</v>
      </c>
      <c r="G46" s="146">
        <f t="shared" si="22"/>
        <v>3809</v>
      </c>
      <c r="H46" s="199">
        <f t="shared" si="23"/>
        <v>3809</v>
      </c>
      <c r="I46" s="198">
        <v>353.75799999999998</v>
      </c>
      <c r="J46" s="70">
        <f t="shared" si="26"/>
        <v>10.966498</v>
      </c>
      <c r="K46" s="198">
        <f t="shared" si="25"/>
        <v>364.72449799999998</v>
      </c>
      <c r="L46" s="175">
        <v>2179</v>
      </c>
      <c r="M46" s="166">
        <f t="shared" si="8"/>
        <v>1630</v>
      </c>
    </row>
    <row r="47" spans="1:13" x14ac:dyDescent="0.3">
      <c r="A47" s="2" t="s">
        <v>56</v>
      </c>
      <c r="B47" s="3"/>
      <c r="C47" s="146">
        <f t="shared" si="18"/>
        <v>424.83901500000002</v>
      </c>
      <c r="D47" s="146">
        <f t="shared" si="19"/>
        <v>2940.404</v>
      </c>
      <c r="E47" s="146">
        <f t="shared" si="20"/>
        <v>3381.4650000000001</v>
      </c>
      <c r="F47" s="146">
        <f t="shared" si="21"/>
        <v>3888.6849999999999</v>
      </c>
      <c r="G47" s="146">
        <f t="shared" si="22"/>
        <v>3889</v>
      </c>
      <c r="H47" s="199">
        <f t="shared" si="23"/>
        <v>3889</v>
      </c>
      <c r="I47" s="198">
        <v>412.065</v>
      </c>
      <c r="J47" s="70">
        <f t="shared" si="26"/>
        <v>12.774015</v>
      </c>
      <c r="K47" s="198">
        <f t="shared" si="25"/>
        <v>424.83901500000002</v>
      </c>
      <c r="L47" s="175">
        <v>2226</v>
      </c>
      <c r="M47" s="166">
        <f t="shared" si="8"/>
        <v>1663</v>
      </c>
    </row>
    <row r="48" spans="1:13" x14ac:dyDescent="0.3">
      <c r="A48" s="2" t="s">
        <v>57</v>
      </c>
      <c r="B48" s="3"/>
      <c r="C48" s="146">
        <f t="shared" si="18"/>
        <v>448.69841700000001</v>
      </c>
      <c r="D48" s="146">
        <f t="shared" si="19"/>
        <v>2964.2640000000001</v>
      </c>
      <c r="E48" s="146">
        <f t="shared" si="20"/>
        <v>3408.904</v>
      </c>
      <c r="F48" s="146">
        <f t="shared" si="21"/>
        <v>3920.24</v>
      </c>
      <c r="G48" s="146">
        <f t="shared" si="22"/>
        <v>3920</v>
      </c>
      <c r="H48" s="199">
        <f t="shared" si="23"/>
        <v>3920</v>
      </c>
      <c r="I48" s="198">
        <v>435.20699999999999</v>
      </c>
      <c r="J48" s="70">
        <f t="shared" si="26"/>
        <v>13.491417</v>
      </c>
      <c r="K48" s="198">
        <f t="shared" si="25"/>
        <v>448.69841700000001</v>
      </c>
      <c r="L48" s="175">
        <v>2245</v>
      </c>
      <c r="M48" s="166">
        <f t="shared" si="8"/>
        <v>1675</v>
      </c>
    </row>
    <row r="49" spans="1:13" x14ac:dyDescent="0.3">
      <c r="A49" s="2" t="s">
        <v>58</v>
      </c>
      <c r="B49" s="3"/>
      <c r="C49" s="146">
        <f t="shared" si="18"/>
        <v>483.69055700000001</v>
      </c>
      <c r="D49" s="146">
        <f t="shared" si="19"/>
        <v>2999.2559999999999</v>
      </c>
      <c r="E49" s="146">
        <f t="shared" si="20"/>
        <v>3449.1439999999998</v>
      </c>
      <c r="F49" s="146">
        <f t="shared" si="21"/>
        <v>3966.5160000000001</v>
      </c>
      <c r="G49" s="146">
        <f t="shared" si="22"/>
        <v>3967</v>
      </c>
      <c r="H49" s="199">
        <f t="shared" si="23"/>
        <v>3967</v>
      </c>
      <c r="I49" s="198">
        <v>469.14699999999999</v>
      </c>
      <c r="J49" s="70">
        <f t="shared" si="26"/>
        <v>14.543557</v>
      </c>
      <c r="K49" s="198">
        <f t="shared" si="25"/>
        <v>483.69055700000001</v>
      </c>
      <c r="L49" s="175">
        <v>2272</v>
      </c>
      <c r="M49" s="166">
        <f t="shared" si="8"/>
        <v>1695</v>
      </c>
    </row>
    <row r="50" spans="1:13" x14ac:dyDescent="0.3">
      <c r="A50" s="2" t="s">
        <v>59</v>
      </c>
      <c r="B50" s="3"/>
      <c r="C50" s="146">
        <f t="shared" si="18"/>
        <v>458.33517399999999</v>
      </c>
      <c r="D50" s="146">
        <f t="shared" si="19"/>
        <v>2973.9</v>
      </c>
      <c r="E50" s="146">
        <f t="shared" si="20"/>
        <v>3419.9850000000001</v>
      </c>
      <c r="F50" s="146">
        <f t="shared" si="21"/>
        <v>3932.9830000000002</v>
      </c>
      <c r="G50" s="146">
        <f t="shared" si="22"/>
        <v>3933</v>
      </c>
      <c r="H50" s="199">
        <f t="shared" si="23"/>
        <v>3933</v>
      </c>
      <c r="I50" s="198">
        <v>444.55399999999997</v>
      </c>
      <c r="J50" s="70">
        <f t="shared" si="26"/>
        <v>13.781173999999998</v>
      </c>
      <c r="K50" s="198">
        <f t="shared" si="25"/>
        <v>458.33517399999999</v>
      </c>
      <c r="L50" s="175">
        <v>2252</v>
      </c>
      <c r="M50" s="166">
        <f t="shared" si="8"/>
        <v>1681</v>
      </c>
    </row>
    <row r="51" spans="1:13" x14ac:dyDescent="0.3">
      <c r="A51" s="2" t="s">
        <v>60</v>
      </c>
      <c r="B51" s="3"/>
      <c r="C51" s="146">
        <f t="shared" si="18"/>
        <v>439.692632</v>
      </c>
      <c r="D51" s="146">
        <f t="shared" si="19"/>
        <v>2955.2579999999998</v>
      </c>
      <c r="E51" s="146">
        <f t="shared" si="20"/>
        <v>3398.547</v>
      </c>
      <c r="F51" s="146">
        <f t="shared" si="21"/>
        <v>3908.3290000000002</v>
      </c>
      <c r="G51" s="146">
        <f t="shared" si="22"/>
        <v>3908</v>
      </c>
      <c r="H51" s="199">
        <f t="shared" si="23"/>
        <v>3908</v>
      </c>
      <c r="I51" s="198">
        <v>426.47199999999998</v>
      </c>
      <c r="J51" s="70">
        <f t="shared" si="26"/>
        <v>13.220632</v>
      </c>
      <c r="K51" s="198">
        <f t="shared" si="25"/>
        <v>439.692632</v>
      </c>
      <c r="L51" s="175">
        <v>2238</v>
      </c>
      <c r="M51" s="166">
        <f t="shared" si="8"/>
        <v>1670</v>
      </c>
    </row>
    <row r="52" spans="1:13" x14ac:dyDescent="0.3">
      <c r="A52" s="2" t="s">
        <v>61</v>
      </c>
      <c r="B52" s="3"/>
      <c r="C52" s="146">
        <f t="shared" si="18"/>
        <v>516.42274499999996</v>
      </c>
      <c r="D52" s="146">
        <f t="shared" si="19"/>
        <v>3031.9879999999998</v>
      </c>
      <c r="E52" s="146">
        <f t="shared" si="20"/>
        <v>3486.7860000000001</v>
      </c>
      <c r="F52" s="146">
        <f t="shared" si="21"/>
        <v>4009.8040000000001</v>
      </c>
      <c r="G52" s="146">
        <f t="shared" si="22"/>
        <v>4010</v>
      </c>
      <c r="H52" s="199">
        <f t="shared" si="23"/>
        <v>4010</v>
      </c>
      <c r="I52" s="198">
        <v>500.89499999999998</v>
      </c>
      <c r="J52" s="70">
        <f t="shared" si="26"/>
        <v>15.527744999999999</v>
      </c>
      <c r="K52" s="198">
        <f t="shared" si="25"/>
        <v>516.42274499999996</v>
      </c>
      <c r="L52" s="175">
        <v>2298</v>
      </c>
      <c r="M52" s="166">
        <f t="shared" si="8"/>
        <v>1712</v>
      </c>
    </row>
    <row r="53" spans="1:13" x14ac:dyDescent="0.3">
      <c r="A53" s="2" t="s">
        <v>71</v>
      </c>
      <c r="B53" s="3"/>
      <c r="C53" s="146">
        <f t="shared" si="18"/>
        <v>211.69626099999999</v>
      </c>
      <c r="D53" s="146">
        <f t="shared" si="19"/>
        <v>2727.261</v>
      </c>
      <c r="E53" s="146">
        <f t="shared" si="20"/>
        <v>3136.35</v>
      </c>
      <c r="F53" s="146">
        <f t="shared" si="21"/>
        <v>3606.8029999999999</v>
      </c>
      <c r="G53" s="146">
        <f t="shared" si="22"/>
        <v>3607</v>
      </c>
      <c r="H53" s="199">
        <f t="shared" si="23"/>
        <v>3607</v>
      </c>
      <c r="I53" s="198">
        <v>205.33099999999999</v>
      </c>
      <c r="J53" s="70">
        <f t="shared" si="26"/>
        <v>6.3652609999999994</v>
      </c>
      <c r="K53" s="198">
        <f t="shared" si="25"/>
        <v>211.69626099999999</v>
      </c>
      <c r="L53" s="175">
        <v>2058</v>
      </c>
      <c r="M53" s="166">
        <f t="shared" si="8"/>
        <v>1549</v>
      </c>
    </row>
    <row r="54" spans="1:13" x14ac:dyDescent="0.3">
      <c r="A54" s="5" t="s">
        <v>72</v>
      </c>
      <c r="B54" s="3"/>
      <c r="C54" s="146">
        <f t="shared" si="18"/>
        <v>257.88712300000003</v>
      </c>
      <c r="D54" s="146">
        <f t="shared" si="19"/>
        <v>2773.4520000000002</v>
      </c>
      <c r="E54" s="146">
        <f t="shared" si="20"/>
        <v>3189.47</v>
      </c>
      <c r="F54" s="146">
        <f t="shared" si="21"/>
        <v>3667.8910000000001</v>
      </c>
      <c r="G54" s="146">
        <f t="shared" si="22"/>
        <v>3668</v>
      </c>
      <c r="H54" s="199">
        <f t="shared" si="23"/>
        <v>3668</v>
      </c>
      <c r="I54" s="198">
        <v>250.13300000000001</v>
      </c>
      <c r="J54" s="70">
        <f t="shared" si="26"/>
        <v>7.7541229999999999</v>
      </c>
      <c r="K54" s="198">
        <f t="shared" si="25"/>
        <v>257.88712300000003</v>
      </c>
      <c r="L54" s="175">
        <v>2094</v>
      </c>
      <c r="M54" s="170">
        <f t="shared" si="8"/>
        <v>1574</v>
      </c>
    </row>
    <row r="55" spans="1:13" x14ac:dyDescent="0.3">
      <c r="A55" s="5" t="s">
        <v>73</v>
      </c>
      <c r="B55" s="3"/>
      <c r="C55" s="146">
        <f t="shared" si="18"/>
        <v>333.55427499999996</v>
      </c>
      <c r="D55" s="146">
        <f t="shared" si="19"/>
        <v>2849.1190000000001</v>
      </c>
      <c r="E55" s="146">
        <f t="shared" si="20"/>
        <v>3276.4870000000001</v>
      </c>
      <c r="F55" s="146">
        <f t="shared" si="21"/>
        <v>3767.96</v>
      </c>
      <c r="G55" s="146">
        <f t="shared" si="22"/>
        <v>3768</v>
      </c>
      <c r="H55" s="199">
        <f t="shared" si="23"/>
        <v>3768</v>
      </c>
      <c r="I55" s="198">
        <v>323.52499999999998</v>
      </c>
      <c r="J55" s="70">
        <f t="shared" si="26"/>
        <v>10.029274999999998</v>
      </c>
      <c r="K55" s="198">
        <f t="shared" si="25"/>
        <v>333.55427499999996</v>
      </c>
      <c r="L55" s="175">
        <v>2154</v>
      </c>
      <c r="M55" s="166">
        <f t="shared" si="8"/>
        <v>1614</v>
      </c>
    </row>
    <row r="56" spans="1:13" x14ac:dyDescent="0.3">
      <c r="A56" s="5" t="s">
        <v>74</v>
      </c>
      <c r="B56" s="3"/>
      <c r="C56" s="146">
        <f t="shared" si="18"/>
        <v>364.72449799999998</v>
      </c>
      <c r="D56" s="146">
        <f t="shared" si="19"/>
        <v>2880.29</v>
      </c>
      <c r="E56" s="146">
        <f t="shared" si="20"/>
        <v>3312.3339999999998</v>
      </c>
      <c r="F56" s="146">
        <f t="shared" si="21"/>
        <v>3809.1840000000002</v>
      </c>
      <c r="G56" s="146">
        <f t="shared" si="22"/>
        <v>3809</v>
      </c>
      <c r="H56" s="199">
        <f t="shared" si="23"/>
        <v>3809</v>
      </c>
      <c r="I56" s="198">
        <v>353.75799999999998</v>
      </c>
      <c r="J56" s="70">
        <f t="shared" si="26"/>
        <v>10.966498</v>
      </c>
      <c r="K56" s="198">
        <f t="shared" si="25"/>
        <v>364.72449799999998</v>
      </c>
      <c r="L56" s="175">
        <v>2179</v>
      </c>
      <c r="M56" s="166">
        <f t="shared" si="8"/>
        <v>1630</v>
      </c>
    </row>
    <row r="57" spans="1:13" x14ac:dyDescent="0.3">
      <c r="A57" s="5" t="s">
        <v>75</v>
      </c>
      <c r="B57" s="3"/>
      <c r="C57" s="146">
        <f t="shared" si="18"/>
        <v>424.83901500000002</v>
      </c>
      <c r="D57" s="146">
        <f t="shared" si="19"/>
        <v>2940.404</v>
      </c>
      <c r="E57" s="146">
        <f t="shared" si="20"/>
        <v>3381.4650000000001</v>
      </c>
      <c r="F57" s="146">
        <f t="shared" si="21"/>
        <v>3888.6849999999999</v>
      </c>
      <c r="G57" s="146">
        <f t="shared" si="22"/>
        <v>3889</v>
      </c>
      <c r="H57" s="199">
        <f t="shared" si="23"/>
        <v>3889</v>
      </c>
      <c r="I57" s="198">
        <v>412.065</v>
      </c>
      <c r="J57" s="70">
        <f t="shared" si="26"/>
        <v>12.774015</v>
      </c>
      <c r="K57" s="198">
        <f t="shared" si="25"/>
        <v>424.83901500000002</v>
      </c>
      <c r="L57" s="175">
        <v>2226</v>
      </c>
      <c r="M57" s="166">
        <f t="shared" si="8"/>
        <v>1663</v>
      </c>
    </row>
    <row r="58" spans="1:13" x14ac:dyDescent="0.3">
      <c r="A58" s="5" t="s">
        <v>76</v>
      </c>
      <c r="B58" s="3"/>
      <c r="C58" s="146">
        <f t="shared" si="18"/>
        <v>448.69841700000001</v>
      </c>
      <c r="D58" s="146">
        <f t="shared" si="19"/>
        <v>2964.2640000000001</v>
      </c>
      <c r="E58" s="146">
        <f t="shared" si="20"/>
        <v>3408.904</v>
      </c>
      <c r="F58" s="146">
        <f t="shared" si="21"/>
        <v>3920.24</v>
      </c>
      <c r="G58" s="146">
        <f t="shared" si="22"/>
        <v>3920</v>
      </c>
      <c r="H58" s="199">
        <f t="shared" si="23"/>
        <v>3920</v>
      </c>
      <c r="I58" s="198">
        <v>435.20699999999999</v>
      </c>
      <c r="J58" s="70">
        <f t="shared" si="26"/>
        <v>13.491417</v>
      </c>
      <c r="K58" s="198">
        <f t="shared" si="25"/>
        <v>448.69841700000001</v>
      </c>
      <c r="L58" s="175">
        <v>2245</v>
      </c>
      <c r="M58" s="166">
        <f t="shared" si="8"/>
        <v>1675</v>
      </c>
    </row>
    <row r="59" spans="1:13" x14ac:dyDescent="0.3">
      <c r="A59" s="5" t="s">
        <v>77</v>
      </c>
      <c r="B59" s="3"/>
      <c r="C59" s="146">
        <f t="shared" si="18"/>
        <v>483.69055700000001</v>
      </c>
      <c r="D59" s="146">
        <f t="shared" si="19"/>
        <v>2999.2559999999999</v>
      </c>
      <c r="E59" s="146">
        <f t="shared" si="20"/>
        <v>3449.1439999999998</v>
      </c>
      <c r="F59" s="146">
        <f t="shared" si="21"/>
        <v>3966.5160000000001</v>
      </c>
      <c r="G59" s="146">
        <f t="shared" si="22"/>
        <v>3967</v>
      </c>
      <c r="H59" s="199">
        <f t="shared" si="23"/>
        <v>3967</v>
      </c>
      <c r="I59" s="198">
        <v>469.14699999999999</v>
      </c>
      <c r="J59" s="70">
        <f t="shared" si="26"/>
        <v>14.543557</v>
      </c>
      <c r="K59" s="198">
        <f t="shared" si="25"/>
        <v>483.69055700000001</v>
      </c>
      <c r="L59" s="175">
        <v>2272</v>
      </c>
      <c r="M59" s="166">
        <f t="shared" si="8"/>
        <v>1695</v>
      </c>
    </row>
    <row r="60" spans="1:13" x14ac:dyDescent="0.3">
      <c r="A60" s="5" t="s">
        <v>78</v>
      </c>
      <c r="B60" s="3"/>
      <c r="C60" s="146">
        <f t="shared" si="18"/>
        <v>516.42274499999996</v>
      </c>
      <c r="D60" s="146">
        <f t="shared" si="19"/>
        <v>3031.9879999999998</v>
      </c>
      <c r="E60" s="146">
        <f t="shared" si="20"/>
        <v>3486.7860000000001</v>
      </c>
      <c r="F60" s="146">
        <f t="shared" si="21"/>
        <v>4009.8040000000001</v>
      </c>
      <c r="G60" s="146">
        <f t="shared" si="22"/>
        <v>4010</v>
      </c>
      <c r="H60" s="199">
        <f t="shared" si="23"/>
        <v>4010</v>
      </c>
      <c r="I60" s="198">
        <v>500.89499999999998</v>
      </c>
      <c r="J60" s="70">
        <f t="shared" si="26"/>
        <v>15.527744999999999</v>
      </c>
      <c r="K60" s="198">
        <f t="shared" si="25"/>
        <v>516.42274499999996</v>
      </c>
      <c r="L60" s="175">
        <v>2298</v>
      </c>
      <c r="M60" s="166">
        <f t="shared" si="8"/>
        <v>1712</v>
      </c>
    </row>
    <row r="61" spans="1:13" x14ac:dyDescent="0.3">
      <c r="A61" s="8"/>
      <c r="B61" s="42"/>
      <c r="C61" s="112"/>
      <c r="D61" s="54"/>
      <c r="E61" s="52"/>
      <c r="F61" s="52"/>
      <c r="G61" s="52"/>
      <c r="H61" s="202"/>
      <c r="I61" s="198"/>
      <c r="K61" s="198"/>
      <c r="L61" s="178"/>
      <c r="M61" s="169"/>
    </row>
    <row r="62" spans="1:13" x14ac:dyDescent="0.3">
      <c r="A62" s="5"/>
      <c r="B62" s="3"/>
      <c r="D62" s="47"/>
      <c r="E62" s="48"/>
      <c r="F62" s="48"/>
      <c r="G62" s="48"/>
      <c r="H62" s="200"/>
      <c r="I62" s="198"/>
      <c r="K62" s="198"/>
      <c r="L62" s="176"/>
      <c r="M62" s="167"/>
    </row>
    <row r="63" spans="1:13" x14ac:dyDescent="0.3">
      <c r="A63" s="2" t="s">
        <v>62</v>
      </c>
      <c r="B63" s="144">
        <f>B10</f>
        <v>2515.5651209999996</v>
      </c>
      <c r="C63" s="146">
        <f t="shared" ref="C63:C69" si="27">K63</f>
        <v>243.64798200000001</v>
      </c>
      <c r="D63" s="146">
        <f t="shared" ref="D63:D69" si="28">ROUND(SUM($B$10,C63),3)</f>
        <v>2759.2130000000002</v>
      </c>
      <c r="E63" s="146">
        <f t="shared" ref="E63:E69" si="29">ROUND(D63+(D63*$E$8),3)</f>
        <v>3173.0949999999998</v>
      </c>
      <c r="F63" s="146">
        <f t="shared" ref="F63:F69" si="30">ROUND(E63+(E63*$F$8),3)</f>
        <v>3649.0590000000002</v>
      </c>
      <c r="G63" s="146">
        <f t="shared" ref="G63:G69" si="31">ROUND(F63,0)</f>
        <v>3649</v>
      </c>
      <c r="H63" s="199">
        <f t="shared" ref="H63:H69" si="32">IF(G63-L63=$H$10-$L$10,G63,IF(G63-L63&lt;$G$10-$L$10,G63+0,IF(G63-L63&gt;$G$10-$L$10,G63-0,FALSE)))</f>
        <v>3649</v>
      </c>
      <c r="I63" s="198">
        <v>236.322</v>
      </c>
      <c r="J63" s="70">
        <f t="shared" ref="J63:J69" si="33">I63*3.1%</f>
        <v>7.3259819999999998</v>
      </c>
      <c r="K63" s="198">
        <f t="shared" ref="K63:K69" si="34">I63+J63</f>
        <v>243.64798200000001</v>
      </c>
      <c r="L63" s="175">
        <v>2083</v>
      </c>
      <c r="M63" s="166">
        <f t="shared" si="8"/>
        <v>1566</v>
      </c>
    </row>
    <row r="64" spans="1:13" x14ac:dyDescent="0.3">
      <c r="A64" s="2" t="s">
        <v>63</v>
      </c>
      <c r="B64" s="3"/>
      <c r="C64" s="146">
        <f t="shared" si="27"/>
        <v>298.04663499999998</v>
      </c>
      <c r="D64" s="146">
        <f t="shared" si="28"/>
        <v>2813.6120000000001</v>
      </c>
      <c r="E64" s="146">
        <f t="shared" si="29"/>
        <v>3235.654</v>
      </c>
      <c r="F64" s="146">
        <f t="shared" si="30"/>
        <v>3721.002</v>
      </c>
      <c r="G64" s="146">
        <f t="shared" si="31"/>
        <v>3721</v>
      </c>
      <c r="H64" s="199">
        <f t="shared" si="32"/>
        <v>3721</v>
      </c>
      <c r="I64" s="198">
        <v>289.08499999999998</v>
      </c>
      <c r="J64" s="70">
        <f t="shared" si="33"/>
        <v>8.9616349999999994</v>
      </c>
      <c r="K64" s="198">
        <f t="shared" si="34"/>
        <v>298.04663499999998</v>
      </c>
      <c r="L64" s="175">
        <v>2126</v>
      </c>
      <c r="M64" s="166">
        <f t="shared" si="8"/>
        <v>1595</v>
      </c>
    </row>
    <row r="65" spans="1:13" x14ac:dyDescent="0.3">
      <c r="A65" s="2" t="s">
        <v>64</v>
      </c>
      <c r="B65" s="3"/>
      <c r="C65" s="146">
        <f t="shared" si="27"/>
        <v>338.20614699999999</v>
      </c>
      <c r="D65" s="146">
        <f t="shared" si="28"/>
        <v>2853.7710000000002</v>
      </c>
      <c r="E65" s="146">
        <f t="shared" si="29"/>
        <v>3281.837</v>
      </c>
      <c r="F65" s="146">
        <f t="shared" si="30"/>
        <v>3774.1129999999998</v>
      </c>
      <c r="G65" s="146">
        <f t="shared" si="31"/>
        <v>3774</v>
      </c>
      <c r="H65" s="199">
        <f t="shared" si="32"/>
        <v>3774</v>
      </c>
      <c r="I65" s="198">
        <v>328.03699999999998</v>
      </c>
      <c r="J65" s="70">
        <f t="shared" si="33"/>
        <v>10.169146999999999</v>
      </c>
      <c r="K65" s="198">
        <f t="shared" si="34"/>
        <v>338.20614699999999</v>
      </c>
      <c r="L65" s="175">
        <v>2158</v>
      </c>
      <c r="M65" s="166">
        <f t="shared" si="8"/>
        <v>1616</v>
      </c>
    </row>
    <row r="66" spans="1:13" x14ac:dyDescent="0.3">
      <c r="A66" s="2" t="s">
        <v>65</v>
      </c>
      <c r="B66" s="3"/>
      <c r="C66" s="146">
        <f t="shared" si="27"/>
        <v>332.557298</v>
      </c>
      <c r="D66" s="146">
        <f t="shared" si="28"/>
        <v>2848.1219999999998</v>
      </c>
      <c r="E66" s="146">
        <f t="shared" si="29"/>
        <v>3275.34</v>
      </c>
      <c r="F66" s="146">
        <f t="shared" si="30"/>
        <v>3766.6410000000001</v>
      </c>
      <c r="G66" s="146">
        <f t="shared" si="31"/>
        <v>3767</v>
      </c>
      <c r="H66" s="199">
        <f t="shared" si="32"/>
        <v>3767</v>
      </c>
      <c r="I66" s="198">
        <v>322.55799999999999</v>
      </c>
      <c r="J66" s="70">
        <f t="shared" si="33"/>
        <v>9.9992979999999996</v>
      </c>
      <c r="K66" s="198">
        <f t="shared" si="34"/>
        <v>332.557298</v>
      </c>
      <c r="L66" s="175">
        <v>2153</v>
      </c>
      <c r="M66" s="166">
        <f t="shared" si="8"/>
        <v>1614</v>
      </c>
    </row>
    <row r="67" spans="1:13" x14ac:dyDescent="0.3">
      <c r="A67" s="2" t="s">
        <v>66</v>
      </c>
      <c r="B67" s="3"/>
      <c r="C67" s="146">
        <f t="shared" si="27"/>
        <v>349.92036899999999</v>
      </c>
      <c r="D67" s="146">
        <f t="shared" si="28"/>
        <v>2865.4850000000001</v>
      </c>
      <c r="E67" s="146">
        <f t="shared" si="29"/>
        <v>3295.308</v>
      </c>
      <c r="F67" s="146">
        <f t="shared" si="30"/>
        <v>3789.6039999999998</v>
      </c>
      <c r="G67" s="146">
        <f t="shared" si="31"/>
        <v>3790</v>
      </c>
      <c r="H67" s="199">
        <f t="shared" si="32"/>
        <v>3790</v>
      </c>
      <c r="I67" s="198">
        <v>339.399</v>
      </c>
      <c r="J67" s="70">
        <f t="shared" si="33"/>
        <v>10.521369</v>
      </c>
      <c r="K67" s="198">
        <f t="shared" si="34"/>
        <v>349.92036899999999</v>
      </c>
      <c r="L67" s="175">
        <v>2167</v>
      </c>
      <c r="M67" s="166">
        <f t="shared" si="8"/>
        <v>1623</v>
      </c>
    </row>
    <row r="68" spans="1:13" x14ac:dyDescent="0.3">
      <c r="A68" s="2" t="s">
        <v>67</v>
      </c>
      <c r="B68" s="3"/>
      <c r="C68" s="146">
        <f t="shared" si="27"/>
        <v>348.98937599999999</v>
      </c>
      <c r="D68" s="146">
        <f t="shared" si="28"/>
        <v>2864.5540000000001</v>
      </c>
      <c r="E68" s="146">
        <f t="shared" si="29"/>
        <v>3294.2370000000001</v>
      </c>
      <c r="F68" s="146">
        <f t="shared" si="30"/>
        <v>3788.373</v>
      </c>
      <c r="G68" s="146">
        <f t="shared" si="31"/>
        <v>3788</v>
      </c>
      <c r="H68" s="199">
        <f t="shared" si="32"/>
        <v>3788</v>
      </c>
      <c r="I68" s="198">
        <v>338.49599999999998</v>
      </c>
      <c r="J68" s="70">
        <f t="shared" si="33"/>
        <v>10.493376</v>
      </c>
      <c r="K68" s="198">
        <f t="shared" si="34"/>
        <v>348.98937599999999</v>
      </c>
      <c r="L68" s="175">
        <v>2166</v>
      </c>
      <c r="M68" s="166">
        <f t="shared" si="8"/>
        <v>1622</v>
      </c>
    </row>
    <row r="69" spans="1:13" x14ac:dyDescent="0.3">
      <c r="A69" s="2" t="s">
        <v>68</v>
      </c>
      <c r="B69" s="3"/>
      <c r="C69" s="146">
        <f t="shared" si="27"/>
        <v>385.99196600000005</v>
      </c>
      <c r="D69" s="146">
        <f t="shared" si="28"/>
        <v>2901.5569999999998</v>
      </c>
      <c r="E69" s="146">
        <f t="shared" si="29"/>
        <v>3336.7910000000002</v>
      </c>
      <c r="F69" s="146">
        <f t="shared" si="30"/>
        <v>3837.31</v>
      </c>
      <c r="G69" s="146">
        <f t="shared" si="31"/>
        <v>3837</v>
      </c>
      <c r="H69" s="199">
        <f t="shared" si="32"/>
        <v>3837</v>
      </c>
      <c r="I69" s="198">
        <v>374.38600000000002</v>
      </c>
      <c r="J69" s="70">
        <f t="shared" si="33"/>
        <v>11.605966</v>
      </c>
      <c r="K69" s="198">
        <f t="shared" si="34"/>
        <v>385.99196600000005</v>
      </c>
      <c r="L69" s="175">
        <v>2195</v>
      </c>
      <c r="M69" s="166">
        <f t="shared" si="8"/>
        <v>1642</v>
      </c>
    </row>
    <row r="70" spans="1:13" ht="13.5" thickBot="1" x14ac:dyDescent="0.35">
      <c r="A70" s="59"/>
      <c r="B70" s="60"/>
      <c r="C70" s="61"/>
      <c r="D70" s="60"/>
      <c r="E70" s="60"/>
      <c r="F70" s="27"/>
      <c r="G70" s="27"/>
      <c r="H70" s="85"/>
      <c r="I70" s="222"/>
      <c r="J70" s="1"/>
      <c r="K70" s="198"/>
      <c r="L70" s="172"/>
      <c r="M70" s="172"/>
    </row>
    <row r="71" spans="1:13" x14ac:dyDescent="0.3">
      <c r="A71" s="3"/>
      <c r="B71" s="3"/>
      <c r="C71" s="3"/>
      <c r="D71" s="3"/>
      <c r="E71" s="3"/>
      <c r="F71" s="28"/>
      <c r="G71" s="28"/>
      <c r="H71" s="44"/>
      <c r="J71" s="128"/>
      <c r="K71" s="198"/>
      <c r="L71" s="128"/>
      <c r="M71" s="128"/>
    </row>
    <row r="72" spans="1:13" x14ac:dyDescent="0.3">
      <c r="A72" s="142" t="s">
        <v>171</v>
      </c>
      <c r="K72" s="198"/>
    </row>
    <row r="73" spans="1:13" x14ac:dyDescent="0.3">
      <c r="K73" s="198"/>
    </row>
    <row r="74" spans="1:13" x14ac:dyDescent="0.3">
      <c r="A74" s="142" t="s">
        <v>172</v>
      </c>
      <c r="K74" s="198"/>
    </row>
    <row r="75" spans="1:13" x14ac:dyDescent="0.3">
      <c r="G75" s="3"/>
    </row>
    <row r="76" spans="1:13" x14ac:dyDescent="0.3">
      <c r="D76" s="10" t="s">
        <v>174</v>
      </c>
      <c r="E76" s="320">
        <v>1330.096</v>
      </c>
      <c r="F76" s="187"/>
      <c r="H76" s="295"/>
      <c r="I76" s="205"/>
    </row>
    <row r="77" spans="1:13" x14ac:dyDescent="0.3">
      <c r="D77" s="10" t="s">
        <v>175</v>
      </c>
      <c r="E77" s="295">
        <f>43.092*1.044</f>
        <v>44.988047999999999</v>
      </c>
      <c r="F77" s="3"/>
      <c r="G77" s="3"/>
      <c r="H77" s="295"/>
      <c r="I77" s="206"/>
      <c r="J77" s="197"/>
    </row>
    <row r="78" spans="1:13" x14ac:dyDescent="0.3">
      <c r="D78" s="10" t="s">
        <v>176</v>
      </c>
      <c r="E78" s="297">
        <f>232.915*1.031</f>
        <v>240.13536499999998</v>
      </c>
      <c r="F78" s="206"/>
      <c r="G78" s="206"/>
      <c r="H78" s="206"/>
      <c r="I78" s="206"/>
      <c r="J78" s="197"/>
      <c r="K78" s="296"/>
    </row>
    <row r="79" spans="1:13" x14ac:dyDescent="0.3">
      <c r="D79" s="10" t="s">
        <v>177</v>
      </c>
      <c r="E79" s="295">
        <f>297.612*1.031</f>
        <v>306.83797199999998</v>
      </c>
      <c r="F79" s="206"/>
      <c r="G79" s="206"/>
      <c r="H79" s="206"/>
      <c r="I79" s="206"/>
      <c r="J79" s="197"/>
    </row>
    <row r="80" spans="1:13" x14ac:dyDescent="0.3">
      <c r="D80" s="10" t="s">
        <v>173</v>
      </c>
      <c r="E80" s="295">
        <f>568.494*1.044</f>
        <v>593.50773600000002</v>
      </c>
      <c r="F80" s="206"/>
      <c r="G80" s="206"/>
      <c r="H80" s="206"/>
      <c r="I80" s="206"/>
      <c r="J80" s="197"/>
    </row>
    <row r="81" spans="5:9" ht="13.5" thickBot="1" x14ac:dyDescent="0.35">
      <c r="E81" s="204">
        <f>SUM(E76:E80)</f>
        <v>2515.5651209999996</v>
      </c>
      <c r="F81" s="206"/>
      <c r="G81" s="206"/>
      <c r="H81" s="206"/>
      <c r="I81" s="206"/>
    </row>
    <row r="82" spans="5:9" x14ac:dyDescent="0.3">
      <c r="F82" s="206"/>
      <c r="G82" s="206"/>
      <c r="H82" s="206"/>
      <c r="I82" s="206"/>
    </row>
    <row r="83" spans="5:9" x14ac:dyDescent="0.3">
      <c r="F83" s="206"/>
      <c r="G83" s="206"/>
      <c r="H83" s="206"/>
      <c r="I83" s="206"/>
    </row>
    <row r="84" spans="5:9" x14ac:dyDescent="0.3">
      <c r="E84" s="223"/>
      <c r="F84" s="206"/>
      <c r="G84" s="206"/>
      <c r="H84" s="206"/>
      <c r="I84" s="206"/>
    </row>
  </sheetData>
  <phoneticPr fontId="12" type="noConversion"/>
  <printOptions horizontalCentered="1"/>
  <pageMargins left="0.74803149606299213" right="0.74803149606299213" top="0.78740157480314965" bottom="0.78740157480314965" header="0.51181102362204722" footer="0.51181102362204722"/>
  <pageSetup paperSize="9" scale="59" orientation="portrait" r:id="rId1"/>
  <headerFooter alignWithMargins="0"/>
  <customProperties>
    <customPr name="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dimension ref="A1:Q217"/>
  <sheetViews>
    <sheetView showGridLines="0" zoomScale="90" zoomScaleNormal="90" workbookViewId="0">
      <selection activeCell="B12" sqref="B12"/>
    </sheetView>
  </sheetViews>
  <sheetFormatPr defaultColWidth="6.58203125" defaultRowHeight="13" x14ac:dyDescent="0.3"/>
  <cols>
    <col min="1" max="1" width="6.75" style="10" customWidth="1"/>
    <col min="2" max="2" width="10.25" style="10" bestFit="1" customWidth="1"/>
    <col min="3" max="3" width="8" style="10" customWidth="1"/>
    <col min="4" max="4" width="11.33203125" style="10" customWidth="1"/>
    <col min="5" max="5" width="8" style="10" customWidth="1"/>
    <col min="6" max="7" width="10.75" style="10" customWidth="1"/>
    <col min="8" max="8" width="10.58203125" style="10" customWidth="1"/>
    <col min="9" max="9" width="10" style="10" bestFit="1" customWidth="1"/>
    <col min="10" max="10" width="14.08203125" style="10" customWidth="1"/>
    <col min="11" max="11" width="10.75" style="10" customWidth="1"/>
    <col min="12" max="12" width="8.75" style="70" customWidth="1"/>
    <col min="13" max="13" width="17.58203125" bestFit="1" customWidth="1"/>
    <col min="14" max="14" width="8.9140625" bestFit="1" customWidth="1"/>
    <col min="17" max="17" width="9.75" bestFit="1" customWidth="1"/>
  </cols>
  <sheetData>
    <row r="1" spans="1:17" x14ac:dyDescent="0.3">
      <c r="A1" s="11"/>
      <c r="K1" s="57"/>
      <c r="L1" s="1"/>
      <c r="M1" s="1"/>
    </row>
    <row r="2" spans="1:17" x14ac:dyDescent="0.3">
      <c r="A2" s="11"/>
      <c r="C2" s="327"/>
      <c r="D2" s="350" t="s">
        <v>93</v>
      </c>
      <c r="E2" s="351"/>
      <c r="F2" s="351"/>
      <c r="G2" s="351"/>
      <c r="H2" s="351"/>
      <c r="I2" s="351"/>
      <c r="J2" s="298"/>
      <c r="K2" s="64"/>
      <c r="L2" s="1"/>
      <c r="M2" s="1"/>
    </row>
    <row r="3" spans="1:17" x14ac:dyDescent="0.3">
      <c r="A3" s="2"/>
      <c r="B3" s="1"/>
      <c r="C3" s="327"/>
      <c r="D3" s="328"/>
      <c r="E3" s="328"/>
      <c r="F3" s="328"/>
      <c r="G3" s="328"/>
      <c r="H3" s="327"/>
      <c r="I3" s="327"/>
      <c r="J3" s="328"/>
      <c r="K3" s="57"/>
      <c r="L3" s="1"/>
      <c r="M3" s="1"/>
      <c r="Q3" s="193"/>
    </row>
    <row r="4" spans="1:17" x14ac:dyDescent="0.3">
      <c r="A4" s="2"/>
      <c r="B4" s="1"/>
      <c r="C4" s="327"/>
      <c r="D4" s="327"/>
      <c r="E4" s="329" t="s">
        <v>89</v>
      </c>
      <c r="F4" s="328"/>
      <c r="G4" s="325"/>
      <c r="H4" s="354" t="str">
        <f>LPG!F3</f>
        <v>EFFECTIVE 02 SEPTEMBER 2026</v>
      </c>
      <c r="I4" s="355"/>
      <c r="J4" s="355"/>
      <c r="K4" s="57"/>
      <c r="L4" s="1"/>
      <c r="M4" s="1"/>
    </row>
    <row r="5" spans="1:17" x14ac:dyDescent="0.3">
      <c r="A5" s="2"/>
      <c r="B5" s="1"/>
      <c r="C5" s="1"/>
      <c r="D5" s="1"/>
      <c r="E5" s="1"/>
      <c r="F5" s="1"/>
      <c r="G5" s="1"/>
      <c r="H5" s="1"/>
      <c r="I5" s="1"/>
      <c r="J5" s="3" t="s">
        <v>1</v>
      </c>
      <c r="K5" s="57"/>
      <c r="L5" s="1"/>
      <c r="M5" s="1"/>
    </row>
    <row r="6" spans="1:17" x14ac:dyDescent="0.3">
      <c r="A6" s="12"/>
      <c r="B6" s="112"/>
      <c r="C6" s="112"/>
      <c r="D6" s="112"/>
      <c r="E6" s="112"/>
      <c r="F6" s="112"/>
      <c r="G6" s="112"/>
      <c r="H6" s="112"/>
      <c r="I6" s="112"/>
      <c r="J6" s="112"/>
      <c r="K6" s="119"/>
      <c r="L6" s="1"/>
      <c r="M6" s="1"/>
    </row>
    <row r="7" spans="1:17" x14ac:dyDescent="0.3">
      <c r="A7" s="2" t="s">
        <v>2</v>
      </c>
      <c r="B7" s="3" t="s">
        <v>3</v>
      </c>
      <c r="C7" s="3" t="s">
        <v>4</v>
      </c>
      <c r="D7" s="3" t="s">
        <v>5</v>
      </c>
      <c r="E7" s="3" t="s">
        <v>6</v>
      </c>
      <c r="F7" s="221" t="s">
        <v>7</v>
      </c>
      <c r="G7" s="20"/>
      <c r="H7" s="20"/>
      <c r="I7" s="3"/>
      <c r="J7" s="3" t="s">
        <v>8</v>
      </c>
      <c r="K7" s="64" t="s">
        <v>9</v>
      </c>
      <c r="L7" s="1"/>
      <c r="M7" s="1"/>
    </row>
    <row r="8" spans="1:17" x14ac:dyDescent="0.3">
      <c r="A8" s="2" t="s">
        <v>10</v>
      </c>
      <c r="B8" s="3" t="s">
        <v>11</v>
      </c>
      <c r="C8" s="3" t="s">
        <v>12</v>
      </c>
      <c r="D8" s="3" t="s">
        <v>13</v>
      </c>
      <c r="E8" s="3" t="s">
        <v>14</v>
      </c>
      <c r="F8" s="3"/>
      <c r="G8" s="3"/>
      <c r="H8" s="3"/>
      <c r="I8" s="3"/>
      <c r="J8" s="3" t="s">
        <v>15</v>
      </c>
      <c r="K8" s="64" t="s">
        <v>16</v>
      </c>
      <c r="L8" s="181"/>
      <c r="M8" s="181"/>
    </row>
    <row r="9" spans="1:17" x14ac:dyDescent="0.3">
      <c r="A9" s="2"/>
      <c r="B9" s="3" t="s">
        <v>17</v>
      </c>
      <c r="C9" s="3"/>
      <c r="D9" s="3" t="s">
        <v>17</v>
      </c>
      <c r="E9" s="3"/>
      <c r="F9" s="3" t="s">
        <v>18</v>
      </c>
      <c r="G9" s="3" t="s">
        <v>19</v>
      </c>
      <c r="H9" s="3" t="s">
        <v>19</v>
      </c>
      <c r="I9" s="3" t="s">
        <v>20</v>
      </c>
      <c r="J9" s="3" t="s">
        <v>21</v>
      </c>
      <c r="K9" s="64" t="s">
        <v>22</v>
      </c>
      <c r="L9" s="181"/>
      <c r="M9" s="182"/>
    </row>
    <row r="10" spans="1:17" x14ac:dyDescent="0.3">
      <c r="A10" s="120"/>
      <c r="B10" s="121"/>
      <c r="C10" s="121"/>
      <c r="D10" s="121"/>
      <c r="F10" s="121"/>
      <c r="G10" s="121"/>
      <c r="H10" s="121"/>
      <c r="I10" s="37" t="s">
        <v>24</v>
      </c>
      <c r="J10" s="37" t="s">
        <v>24</v>
      </c>
      <c r="K10" s="57"/>
      <c r="L10" s="3"/>
      <c r="M10" s="182"/>
    </row>
    <row r="11" spans="1:17" s="232" customFormat="1" x14ac:dyDescent="0.3">
      <c r="A11" s="4" t="s">
        <v>25</v>
      </c>
      <c r="B11" s="252">
        <f>2136+129.1</f>
        <v>2265.1</v>
      </c>
      <c r="C11" s="310">
        <v>3.9</v>
      </c>
      <c r="D11" s="21">
        <f>SUM(B11,C11)</f>
        <v>2269</v>
      </c>
      <c r="E11" s="331">
        <f>305.6+9.5+4.9</f>
        <v>320</v>
      </c>
      <c r="F11" s="24">
        <f>SUM(D11,E11)</f>
        <v>2589</v>
      </c>
      <c r="G11" s="24">
        <f>ROUND(((F11*10)+0.4)/10,0)</f>
        <v>2589</v>
      </c>
      <c r="H11" s="24">
        <f>IF(FLOOR(G11,1)&lt;1000,FLOOR(G11,1),FLOOR((G11),1))</f>
        <v>2589</v>
      </c>
      <c r="I11" s="332">
        <f>H11-F11</f>
        <v>0</v>
      </c>
      <c r="J11" s="24">
        <f>I11+D11</f>
        <v>2269</v>
      </c>
      <c r="K11" s="319">
        <f>H11</f>
        <v>2589</v>
      </c>
      <c r="L11" s="239"/>
      <c r="M11" s="240"/>
      <c r="N11" s="241"/>
    </row>
    <row r="12" spans="1:17" s="232" customFormat="1" x14ac:dyDescent="0.3">
      <c r="A12" s="2" t="s">
        <v>26</v>
      </c>
      <c r="B12" s="3"/>
      <c r="C12" s="70">
        <v>10.3</v>
      </c>
      <c r="D12" s="22">
        <f t="shared" ref="D12:D27" si="0">$B$11+C12</f>
        <v>2275.4</v>
      </c>
      <c r="E12" s="25">
        <f>$E$11</f>
        <v>320</v>
      </c>
      <c r="F12" s="25">
        <f t="shared" ref="F12:F27" si="1">D12+E12</f>
        <v>2595.4</v>
      </c>
      <c r="G12" s="25">
        <f t="shared" ref="G12:G27" si="2">ROUND(((F12*10)+0.4)/10,0)</f>
        <v>2595</v>
      </c>
      <c r="H12" s="25">
        <f t="shared" ref="H12:H27" si="3">IF(FLOOR(G12,1)&lt;1000,FLOOR(G12,1),FLOOR((G12),1))</f>
        <v>2595</v>
      </c>
      <c r="I12" s="18">
        <f t="shared" ref="I12:I27" si="4">H12-F12</f>
        <v>-0.40000000000009095</v>
      </c>
      <c r="J12" s="25">
        <f t="shared" ref="J12:J27" si="5">I12+D12</f>
        <v>2275</v>
      </c>
      <c r="K12" s="80">
        <f t="shared" ref="K12:K26" si="6">H12</f>
        <v>2595</v>
      </c>
      <c r="L12" s="239"/>
      <c r="M12" s="242"/>
      <c r="N12" s="241"/>
    </row>
    <row r="13" spans="1:17" s="232" customFormat="1" x14ac:dyDescent="0.3">
      <c r="A13" s="2" t="s">
        <v>27</v>
      </c>
      <c r="B13" s="3"/>
      <c r="C13" s="70">
        <v>16.100000000000001</v>
      </c>
      <c r="D13" s="22">
        <f t="shared" si="0"/>
        <v>2281.1999999999998</v>
      </c>
      <c r="E13" s="25">
        <f t="shared" ref="E13:E27" si="7">$E$11</f>
        <v>320</v>
      </c>
      <c r="F13" s="25">
        <f t="shared" si="1"/>
        <v>2601.1999999999998</v>
      </c>
      <c r="G13" s="25">
        <f t="shared" si="2"/>
        <v>2601</v>
      </c>
      <c r="H13" s="25">
        <f t="shared" si="3"/>
        <v>2601</v>
      </c>
      <c r="I13" s="18">
        <f t="shared" si="4"/>
        <v>-0.1999999999998181</v>
      </c>
      <c r="J13" s="25">
        <f t="shared" si="5"/>
        <v>2281</v>
      </c>
      <c r="K13" s="80">
        <f t="shared" si="6"/>
        <v>2601</v>
      </c>
      <c r="L13" s="239"/>
      <c r="M13" s="242"/>
      <c r="N13" s="241"/>
    </row>
    <row r="14" spans="1:17" s="232" customFormat="1" x14ac:dyDescent="0.3">
      <c r="A14" s="2" t="s">
        <v>28</v>
      </c>
      <c r="B14" s="3"/>
      <c r="C14" s="70">
        <v>23.7</v>
      </c>
      <c r="D14" s="22">
        <f t="shared" si="0"/>
        <v>2288.7999999999997</v>
      </c>
      <c r="E14" s="25">
        <f t="shared" si="7"/>
        <v>320</v>
      </c>
      <c r="F14" s="25">
        <f t="shared" si="1"/>
        <v>2608.7999999999997</v>
      </c>
      <c r="G14" s="25">
        <f t="shared" si="2"/>
        <v>2609</v>
      </c>
      <c r="H14" s="25">
        <f t="shared" si="3"/>
        <v>2609</v>
      </c>
      <c r="I14" s="18">
        <f t="shared" si="4"/>
        <v>0.20000000000027285</v>
      </c>
      <c r="J14" s="25">
        <f t="shared" si="5"/>
        <v>2289</v>
      </c>
      <c r="K14" s="80">
        <f t="shared" si="6"/>
        <v>2609</v>
      </c>
      <c r="L14" s="239"/>
      <c r="M14" s="242"/>
      <c r="N14" s="241"/>
    </row>
    <row r="15" spans="1:17" s="232" customFormat="1" x14ac:dyDescent="0.3">
      <c r="A15" s="2" t="s">
        <v>29</v>
      </c>
      <c r="B15" s="3"/>
      <c r="C15" s="70">
        <v>34.4</v>
      </c>
      <c r="D15" s="22">
        <f t="shared" si="0"/>
        <v>2299.5</v>
      </c>
      <c r="E15" s="25">
        <f t="shared" si="7"/>
        <v>320</v>
      </c>
      <c r="F15" s="25">
        <f t="shared" si="1"/>
        <v>2619.5</v>
      </c>
      <c r="G15" s="25">
        <f t="shared" si="2"/>
        <v>2620</v>
      </c>
      <c r="H15" s="25">
        <f t="shared" si="3"/>
        <v>2620</v>
      </c>
      <c r="I15" s="18">
        <f t="shared" si="4"/>
        <v>0.5</v>
      </c>
      <c r="J15" s="25">
        <f t="shared" si="5"/>
        <v>2300</v>
      </c>
      <c r="K15" s="80">
        <f t="shared" si="6"/>
        <v>2620</v>
      </c>
      <c r="L15" s="239"/>
      <c r="M15" s="242"/>
      <c r="N15" s="241"/>
    </row>
    <row r="16" spans="1:17" s="232" customFormat="1" x14ac:dyDescent="0.3">
      <c r="A16" s="2" t="s">
        <v>30</v>
      </c>
      <c r="B16" s="3"/>
      <c r="C16" s="70">
        <v>49.8</v>
      </c>
      <c r="D16" s="22">
        <f t="shared" si="0"/>
        <v>2314.9</v>
      </c>
      <c r="E16" s="25">
        <f t="shared" si="7"/>
        <v>320</v>
      </c>
      <c r="F16" s="25">
        <f t="shared" si="1"/>
        <v>2634.9</v>
      </c>
      <c r="G16" s="25">
        <f t="shared" si="2"/>
        <v>2635</v>
      </c>
      <c r="H16" s="25">
        <f t="shared" si="3"/>
        <v>2635</v>
      </c>
      <c r="I16" s="18">
        <f t="shared" si="4"/>
        <v>9.9999999999909051E-2</v>
      </c>
      <c r="J16" s="25">
        <f t="shared" si="5"/>
        <v>2315</v>
      </c>
      <c r="K16" s="80">
        <f t="shared" si="6"/>
        <v>2635</v>
      </c>
      <c r="L16" s="239"/>
      <c r="M16" s="242"/>
      <c r="N16" s="241"/>
    </row>
    <row r="17" spans="1:17" s="232" customFormat="1" x14ac:dyDescent="0.3">
      <c r="A17" s="2" t="s">
        <v>31</v>
      </c>
      <c r="B17" s="3"/>
      <c r="C17" s="70">
        <v>63.5</v>
      </c>
      <c r="D17" s="22">
        <f t="shared" si="0"/>
        <v>2328.6</v>
      </c>
      <c r="E17" s="25">
        <f t="shared" si="7"/>
        <v>320</v>
      </c>
      <c r="F17" s="25">
        <f t="shared" si="1"/>
        <v>2648.6</v>
      </c>
      <c r="G17" s="25">
        <f t="shared" si="2"/>
        <v>2649</v>
      </c>
      <c r="H17" s="25">
        <f t="shared" si="3"/>
        <v>2649</v>
      </c>
      <c r="I17" s="18">
        <f t="shared" si="4"/>
        <v>0.40000000000009095</v>
      </c>
      <c r="J17" s="25">
        <f t="shared" si="5"/>
        <v>2329</v>
      </c>
      <c r="K17" s="80">
        <f t="shared" si="6"/>
        <v>2649</v>
      </c>
      <c r="L17" s="243"/>
      <c r="M17" s="242"/>
      <c r="N17" s="300"/>
      <c r="O17" s="301"/>
      <c r="P17" s="301"/>
      <c r="Q17" s="301"/>
    </row>
    <row r="18" spans="1:17" s="232" customFormat="1" x14ac:dyDescent="0.3">
      <c r="A18" s="2" t="s">
        <v>32</v>
      </c>
      <c r="B18" s="3"/>
      <c r="C18" s="70">
        <v>89.7</v>
      </c>
      <c r="D18" s="47">
        <f t="shared" si="0"/>
        <v>2354.7999999999997</v>
      </c>
      <c r="E18" s="25">
        <f t="shared" si="7"/>
        <v>320</v>
      </c>
      <c r="F18" s="48">
        <f t="shared" si="1"/>
        <v>2674.7999999999997</v>
      </c>
      <c r="G18" s="48">
        <f t="shared" si="2"/>
        <v>2675</v>
      </c>
      <c r="H18" s="48">
        <f t="shared" si="3"/>
        <v>2675</v>
      </c>
      <c r="I18" s="49">
        <f t="shared" si="4"/>
        <v>0.20000000000027285</v>
      </c>
      <c r="J18" s="48">
        <f t="shared" si="5"/>
        <v>2355</v>
      </c>
      <c r="K18" s="81">
        <f t="shared" si="6"/>
        <v>2675</v>
      </c>
      <c r="L18" s="233"/>
      <c r="M18" s="242"/>
      <c r="N18" s="300"/>
      <c r="O18" s="301"/>
      <c r="P18" s="301"/>
      <c r="Q18" s="301"/>
    </row>
    <row r="19" spans="1:17" s="232" customFormat="1" x14ac:dyDescent="0.3">
      <c r="A19" s="46" t="s">
        <v>33</v>
      </c>
      <c r="B19" s="122"/>
      <c r="C19" s="70">
        <v>117.2</v>
      </c>
      <c r="D19" s="47">
        <f>$B$11+C19</f>
        <v>2382.2999999999997</v>
      </c>
      <c r="E19" s="25">
        <f t="shared" si="7"/>
        <v>320</v>
      </c>
      <c r="F19" s="48">
        <f t="shared" si="1"/>
        <v>2702.2999999999997</v>
      </c>
      <c r="G19" s="48">
        <f t="shared" si="2"/>
        <v>2702</v>
      </c>
      <c r="H19" s="48">
        <f t="shared" si="3"/>
        <v>2702</v>
      </c>
      <c r="I19" s="49">
        <f>H19-F19</f>
        <v>-0.29999999999972715</v>
      </c>
      <c r="J19" s="48">
        <f t="shared" si="5"/>
        <v>2382</v>
      </c>
      <c r="K19" s="81">
        <f>H19</f>
        <v>2702</v>
      </c>
      <c r="L19" s="244"/>
      <c r="M19" s="242"/>
      <c r="N19" s="302"/>
      <c r="O19" s="303"/>
      <c r="P19" s="303"/>
      <c r="Q19" s="303"/>
    </row>
    <row r="20" spans="1:17" x14ac:dyDescent="0.3">
      <c r="A20" s="2" t="s">
        <v>34</v>
      </c>
      <c r="B20" s="3"/>
      <c r="C20" s="70">
        <v>124.6</v>
      </c>
      <c r="D20" s="47">
        <f t="shared" si="0"/>
        <v>2389.6999999999998</v>
      </c>
      <c r="E20" s="25">
        <f t="shared" si="7"/>
        <v>320</v>
      </c>
      <c r="F20" s="48">
        <f t="shared" si="1"/>
        <v>2709.7</v>
      </c>
      <c r="G20" s="48">
        <f t="shared" si="2"/>
        <v>2710</v>
      </c>
      <c r="H20" s="48">
        <f t="shared" si="3"/>
        <v>2710</v>
      </c>
      <c r="I20" s="49">
        <f t="shared" si="4"/>
        <v>0.3000000000001819</v>
      </c>
      <c r="J20" s="48">
        <f t="shared" si="5"/>
        <v>2390</v>
      </c>
      <c r="K20" s="81">
        <f t="shared" si="6"/>
        <v>2710</v>
      </c>
      <c r="L20" s="43"/>
      <c r="M20" s="183"/>
      <c r="N20" s="304"/>
      <c r="O20" s="305"/>
      <c r="P20" s="305"/>
      <c r="Q20" s="305"/>
    </row>
    <row r="21" spans="1:17" x14ac:dyDescent="0.3">
      <c r="A21" s="2" t="s">
        <v>35</v>
      </c>
      <c r="B21" s="3"/>
      <c r="C21" s="266">
        <v>179</v>
      </c>
      <c r="D21" s="47">
        <f t="shared" si="0"/>
        <v>2444.1</v>
      </c>
      <c r="E21" s="25">
        <f t="shared" si="7"/>
        <v>320</v>
      </c>
      <c r="F21" s="48">
        <f t="shared" si="1"/>
        <v>2764.1</v>
      </c>
      <c r="G21" s="48">
        <f t="shared" si="2"/>
        <v>2764</v>
      </c>
      <c r="H21" s="48">
        <f t="shared" si="3"/>
        <v>2764</v>
      </c>
      <c r="I21" s="49">
        <f t="shared" si="4"/>
        <v>-9.9999999999909051E-2</v>
      </c>
      <c r="J21" s="48">
        <f t="shared" si="5"/>
        <v>2444</v>
      </c>
      <c r="K21" s="81">
        <f t="shared" si="6"/>
        <v>2764</v>
      </c>
      <c r="L21" s="43"/>
      <c r="M21" s="183"/>
      <c r="N21" s="130"/>
    </row>
    <row r="22" spans="1:17" x14ac:dyDescent="0.3">
      <c r="A22" s="46" t="s">
        <v>36</v>
      </c>
      <c r="B22" s="122"/>
      <c r="C22" s="70">
        <v>182.6</v>
      </c>
      <c r="D22" s="47">
        <f>$B$11+C22</f>
        <v>2447.6999999999998</v>
      </c>
      <c r="E22" s="25">
        <f t="shared" si="7"/>
        <v>320</v>
      </c>
      <c r="F22" s="48">
        <f t="shared" si="1"/>
        <v>2767.7</v>
      </c>
      <c r="G22" s="48">
        <f t="shared" si="2"/>
        <v>2768</v>
      </c>
      <c r="H22" s="48">
        <f t="shared" si="3"/>
        <v>2768</v>
      </c>
      <c r="I22" s="49">
        <f>H22-F22</f>
        <v>0.3000000000001819</v>
      </c>
      <c r="J22" s="48">
        <f t="shared" si="5"/>
        <v>2448</v>
      </c>
      <c r="K22" s="81">
        <f>H22</f>
        <v>2768</v>
      </c>
      <c r="L22" s="45"/>
      <c r="M22" s="183"/>
      <c r="N22" s="130"/>
    </row>
    <row r="23" spans="1:17" x14ac:dyDescent="0.3">
      <c r="A23" s="46" t="s">
        <v>37</v>
      </c>
      <c r="B23" s="122"/>
      <c r="C23" s="70">
        <v>137.30000000000001</v>
      </c>
      <c r="D23" s="47">
        <f t="shared" si="0"/>
        <v>2402.4</v>
      </c>
      <c r="E23" s="25">
        <f t="shared" si="7"/>
        <v>320</v>
      </c>
      <c r="F23" s="48">
        <f t="shared" si="1"/>
        <v>2722.4</v>
      </c>
      <c r="G23" s="48">
        <f t="shared" si="2"/>
        <v>2722</v>
      </c>
      <c r="H23" s="48">
        <f t="shared" si="3"/>
        <v>2722</v>
      </c>
      <c r="I23" s="49">
        <f t="shared" si="4"/>
        <v>-0.40000000000009095</v>
      </c>
      <c r="J23" s="48">
        <f t="shared" si="5"/>
        <v>2402</v>
      </c>
      <c r="K23" s="81">
        <f t="shared" si="6"/>
        <v>2722</v>
      </c>
      <c r="L23" s="45"/>
      <c r="M23" s="183"/>
      <c r="N23" s="130"/>
    </row>
    <row r="24" spans="1:17" x14ac:dyDescent="0.3">
      <c r="A24" s="2" t="s">
        <v>38</v>
      </c>
      <c r="B24" s="3"/>
      <c r="C24" s="70">
        <v>184</v>
      </c>
      <c r="D24" s="47">
        <f t="shared" si="0"/>
        <v>2449.1</v>
      </c>
      <c r="E24" s="25">
        <f t="shared" si="7"/>
        <v>320</v>
      </c>
      <c r="F24" s="48">
        <f t="shared" si="1"/>
        <v>2769.1</v>
      </c>
      <c r="G24" s="48">
        <f t="shared" si="2"/>
        <v>2769</v>
      </c>
      <c r="H24" s="48">
        <f t="shared" si="3"/>
        <v>2769</v>
      </c>
      <c r="I24" s="49">
        <f t="shared" si="4"/>
        <v>-9.9999999999909051E-2</v>
      </c>
      <c r="J24" s="48">
        <f t="shared" si="5"/>
        <v>2449</v>
      </c>
      <c r="K24" s="81">
        <f t="shared" si="6"/>
        <v>2769</v>
      </c>
      <c r="L24" s="43"/>
      <c r="M24" s="183"/>
      <c r="N24" s="130"/>
    </row>
    <row r="25" spans="1:17" x14ac:dyDescent="0.3">
      <c r="A25" s="2" t="s">
        <v>39</v>
      </c>
      <c r="B25" s="3"/>
      <c r="C25" s="70">
        <v>171.4</v>
      </c>
      <c r="D25" s="47">
        <f t="shared" si="0"/>
        <v>2436.5</v>
      </c>
      <c r="E25" s="25">
        <f t="shared" si="7"/>
        <v>320</v>
      </c>
      <c r="F25" s="48">
        <f t="shared" si="1"/>
        <v>2756.5</v>
      </c>
      <c r="G25" s="48">
        <f t="shared" si="2"/>
        <v>2757</v>
      </c>
      <c r="H25" s="48">
        <f t="shared" si="3"/>
        <v>2757</v>
      </c>
      <c r="I25" s="49">
        <f t="shared" si="4"/>
        <v>0.5</v>
      </c>
      <c r="J25" s="48">
        <f t="shared" si="5"/>
        <v>2437</v>
      </c>
      <c r="K25" s="81">
        <f t="shared" si="6"/>
        <v>2757</v>
      </c>
      <c r="L25" s="43"/>
      <c r="M25" s="183"/>
      <c r="N25" s="130"/>
    </row>
    <row r="26" spans="1:17" s="232" customFormat="1" x14ac:dyDescent="0.3">
      <c r="A26" s="5" t="s">
        <v>69</v>
      </c>
      <c r="B26" s="3"/>
      <c r="C26" s="70">
        <v>63.5</v>
      </c>
      <c r="D26" s="47">
        <f t="shared" si="0"/>
        <v>2328.6</v>
      </c>
      <c r="E26" s="25">
        <f t="shared" si="7"/>
        <v>320</v>
      </c>
      <c r="F26" s="48">
        <f t="shared" si="1"/>
        <v>2648.6</v>
      </c>
      <c r="G26" s="48">
        <f t="shared" si="2"/>
        <v>2649</v>
      </c>
      <c r="H26" s="48">
        <f t="shared" si="3"/>
        <v>2649</v>
      </c>
      <c r="I26" s="49">
        <f t="shared" si="4"/>
        <v>0.40000000000009095</v>
      </c>
      <c r="J26" s="48">
        <f t="shared" si="5"/>
        <v>2329</v>
      </c>
      <c r="K26" s="81">
        <f t="shared" si="6"/>
        <v>2649</v>
      </c>
      <c r="L26" s="243"/>
      <c r="M26" s="242"/>
      <c r="N26" s="241"/>
    </row>
    <row r="27" spans="1:17" x14ac:dyDescent="0.3">
      <c r="A27" s="5" t="s">
        <v>70</v>
      </c>
      <c r="B27" s="3"/>
      <c r="C27" s="70">
        <v>171.4</v>
      </c>
      <c r="D27" s="47">
        <f t="shared" si="0"/>
        <v>2436.5</v>
      </c>
      <c r="E27" s="25">
        <f t="shared" si="7"/>
        <v>320</v>
      </c>
      <c r="F27" s="48">
        <f t="shared" si="1"/>
        <v>2756.5</v>
      </c>
      <c r="G27" s="48">
        <f t="shared" si="2"/>
        <v>2757</v>
      </c>
      <c r="H27" s="48">
        <f t="shared" si="3"/>
        <v>2757</v>
      </c>
      <c r="I27" s="49">
        <f t="shared" si="4"/>
        <v>0.5</v>
      </c>
      <c r="J27" s="48">
        <f t="shared" si="5"/>
        <v>2437</v>
      </c>
      <c r="K27" s="81">
        <f>H27</f>
        <v>2757</v>
      </c>
      <c r="L27" s="43"/>
      <c r="M27" s="183"/>
      <c r="N27" s="130"/>
    </row>
    <row r="28" spans="1:17" x14ac:dyDescent="0.3">
      <c r="A28" s="2"/>
      <c r="B28" s="3"/>
      <c r="D28" s="123"/>
      <c r="E28" s="52"/>
      <c r="F28" s="123"/>
      <c r="G28" s="123"/>
      <c r="H28" s="123"/>
      <c r="I28" s="123"/>
      <c r="J28" s="123"/>
      <c r="K28" s="81"/>
      <c r="L28" s="43"/>
      <c r="M28" s="1"/>
      <c r="N28" s="130"/>
    </row>
    <row r="29" spans="1:17" x14ac:dyDescent="0.3">
      <c r="A29" s="124"/>
      <c r="B29" s="125"/>
      <c r="C29" s="126"/>
      <c r="D29" s="127"/>
      <c r="E29" s="48"/>
      <c r="F29" s="53"/>
      <c r="G29" s="53"/>
      <c r="H29" s="53"/>
      <c r="I29" s="127"/>
      <c r="J29" s="127"/>
      <c r="K29" s="82"/>
      <c r="L29" s="45"/>
      <c r="M29" s="1"/>
      <c r="N29" s="130"/>
    </row>
    <row r="30" spans="1:17" s="232" customFormat="1" x14ac:dyDescent="0.3">
      <c r="A30" s="2" t="s">
        <v>40</v>
      </c>
      <c r="B30" s="15">
        <f>B11</f>
        <v>2265.1</v>
      </c>
      <c r="C30" s="70">
        <v>24.7</v>
      </c>
      <c r="D30" s="47">
        <f t="shared" ref="D30:D38" si="8">$B$11+C30</f>
        <v>2289.7999999999997</v>
      </c>
      <c r="E30" s="25">
        <f t="shared" ref="E30:E38" si="9">$E$11</f>
        <v>320</v>
      </c>
      <c r="F30" s="48">
        <f t="shared" ref="F30:F38" si="10">D30+E30</f>
        <v>2609.7999999999997</v>
      </c>
      <c r="G30" s="48">
        <f t="shared" ref="G30:G38" si="11">ROUND(((F30*10)+0.4)/10,0)</f>
        <v>2610</v>
      </c>
      <c r="H30" s="48">
        <f t="shared" ref="H30:H38" si="12">IF(FLOOR(G30,1)&lt;1000,FLOOR(G30,1),FLOOR((G30),1))</f>
        <v>2610</v>
      </c>
      <c r="I30" s="49">
        <f t="shared" ref="I30:I38" si="13">H30-F30</f>
        <v>0.20000000000027285</v>
      </c>
      <c r="J30" s="48">
        <f t="shared" ref="J30:J38" si="14">I30+D30</f>
        <v>2290</v>
      </c>
      <c r="K30" s="81">
        <f t="shared" ref="K30:K38" si="15">H30</f>
        <v>2610</v>
      </c>
      <c r="L30" s="239"/>
      <c r="M30" s="242"/>
      <c r="N30" s="241"/>
    </row>
    <row r="31" spans="1:17" x14ac:dyDescent="0.3">
      <c r="A31" s="71" t="s">
        <v>96</v>
      </c>
      <c r="B31" s="15"/>
      <c r="C31" s="70">
        <v>39</v>
      </c>
      <c r="D31" s="47">
        <f>$B$11+C31</f>
        <v>2304.1</v>
      </c>
      <c r="E31" s="25">
        <f t="shared" si="9"/>
        <v>320</v>
      </c>
      <c r="F31" s="48">
        <f>D31+E31</f>
        <v>2624.1</v>
      </c>
      <c r="G31" s="48">
        <f>ROUND(((F31*10)+0.4)/10,0)</f>
        <v>2624</v>
      </c>
      <c r="H31" s="48">
        <f t="shared" si="12"/>
        <v>2624</v>
      </c>
      <c r="I31" s="49">
        <f>H31-F31</f>
        <v>-9.9999999999909051E-2</v>
      </c>
      <c r="J31" s="48">
        <f>I31+D31</f>
        <v>2304</v>
      </c>
      <c r="K31" s="81">
        <f>H31</f>
        <v>2624</v>
      </c>
      <c r="L31" s="43"/>
      <c r="M31" s="183"/>
      <c r="N31" s="130"/>
    </row>
    <row r="32" spans="1:17" x14ac:dyDescent="0.3">
      <c r="A32" s="46" t="s">
        <v>41</v>
      </c>
      <c r="B32" s="122"/>
      <c r="C32" s="70">
        <v>30.8</v>
      </c>
      <c r="D32" s="47">
        <f>$B$11+C32</f>
        <v>2295.9</v>
      </c>
      <c r="E32" s="25">
        <f t="shared" si="9"/>
        <v>320</v>
      </c>
      <c r="F32" s="48">
        <f t="shared" si="10"/>
        <v>2615.9</v>
      </c>
      <c r="G32" s="48">
        <f t="shared" si="11"/>
        <v>2616</v>
      </c>
      <c r="H32" s="48">
        <f t="shared" si="12"/>
        <v>2616</v>
      </c>
      <c r="I32" s="49">
        <f>H32-F32</f>
        <v>9.9999999999909051E-2</v>
      </c>
      <c r="J32" s="48">
        <f t="shared" si="14"/>
        <v>2296</v>
      </c>
      <c r="K32" s="81">
        <f>H32</f>
        <v>2616</v>
      </c>
      <c r="L32" s="43"/>
      <c r="M32" s="183"/>
      <c r="N32" s="130"/>
    </row>
    <row r="33" spans="1:14" s="232" customFormat="1" x14ac:dyDescent="0.3">
      <c r="A33" s="2" t="s">
        <v>42</v>
      </c>
      <c r="B33" s="3"/>
      <c r="C33" s="70">
        <v>43.8</v>
      </c>
      <c r="D33" s="47">
        <f t="shared" si="8"/>
        <v>2308.9</v>
      </c>
      <c r="E33" s="25">
        <f t="shared" si="9"/>
        <v>320</v>
      </c>
      <c r="F33" s="48">
        <f t="shared" si="10"/>
        <v>2628.9</v>
      </c>
      <c r="G33" s="48">
        <f t="shared" si="11"/>
        <v>2629</v>
      </c>
      <c r="H33" s="48">
        <f t="shared" si="12"/>
        <v>2629</v>
      </c>
      <c r="I33" s="49">
        <f t="shared" si="13"/>
        <v>9.9999999999909051E-2</v>
      </c>
      <c r="J33" s="48">
        <f t="shared" si="14"/>
        <v>2309</v>
      </c>
      <c r="K33" s="81">
        <f t="shared" si="15"/>
        <v>2629</v>
      </c>
      <c r="L33" s="244"/>
      <c r="M33" s="242"/>
      <c r="N33" s="241"/>
    </row>
    <row r="34" spans="1:14" s="232" customFormat="1" x14ac:dyDescent="0.3">
      <c r="A34" s="2" t="s">
        <v>43</v>
      </c>
      <c r="B34" s="3"/>
      <c r="C34" s="70">
        <v>60.1</v>
      </c>
      <c r="D34" s="47">
        <f t="shared" si="8"/>
        <v>2325.1999999999998</v>
      </c>
      <c r="E34" s="25">
        <f t="shared" si="9"/>
        <v>320</v>
      </c>
      <c r="F34" s="48">
        <f t="shared" si="10"/>
        <v>2645.2</v>
      </c>
      <c r="G34" s="48">
        <f t="shared" si="11"/>
        <v>2645</v>
      </c>
      <c r="H34" s="48">
        <f t="shared" si="12"/>
        <v>2645</v>
      </c>
      <c r="I34" s="49">
        <f t="shared" si="13"/>
        <v>-0.1999999999998181</v>
      </c>
      <c r="J34" s="48">
        <f t="shared" si="14"/>
        <v>2325</v>
      </c>
      <c r="K34" s="81">
        <f t="shared" si="15"/>
        <v>2645</v>
      </c>
      <c r="L34" s="239"/>
      <c r="M34" s="242"/>
      <c r="N34" s="241"/>
    </row>
    <row r="35" spans="1:14" s="232" customFormat="1" x14ac:dyDescent="0.3">
      <c r="A35" s="2" t="s">
        <v>44</v>
      </c>
      <c r="B35" s="3"/>
      <c r="C35" s="70">
        <v>56.7</v>
      </c>
      <c r="D35" s="47">
        <f t="shared" si="8"/>
        <v>2321.7999999999997</v>
      </c>
      <c r="E35" s="25">
        <f t="shared" si="9"/>
        <v>320</v>
      </c>
      <c r="F35" s="48">
        <f t="shared" si="10"/>
        <v>2641.7999999999997</v>
      </c>
      <c r="G35" s="48">
        <f t="shared" si="11"/>
        <v>2642</v>
      </c>
      <c r="H35" s="48">
        <f t="shared" si="12"/>
        <v>2642</v>
      </c>
      <c r="I35" s="49">
        <f t="shared" si="13"/>
        <v>0.20000000000027285</v>
      </c>
      <c r="J35" s="48">
        <f t="shared" si="14"/>
        <v>2322</v>
      </c>
      <c r="K35" s="81">
        <f t="shared" si="15"/>
        <v>2642</v>
      </c>
      <c r="L35" s="239"/>
      <c r="M35" s="242"/>
      <c r="N35" s="241"/>
    </row>
    <row r="36" spans="1:14" x14ac:dyDescent="0.3">
      <c r="A36" s="46" t="s">
        <v>45</v>
      </c>
      <c r="B36" s="122"/>
      <c r="C36" s="70">
        <v>71.8</v>
      </c>
      <c r="D36" s="47">
        <f t="shared" si="8"/>
        <v>2336.9</v>
      </c>
      <c r="E36" s="25">
        <f t="shared" si="9"/>
        <v>320</v>
      </c>
      <c r="F36" s="48">
        <f t="shared" si="10"/>
        <v>2656.9</v>
      </c>
      <c r="G36" s="48">
        <f t="shared" si="11"/>
        <v>2657</v>
      </c>
      <c r="H36" s="48">
        <f t="shared" si="12"/>
        <v>2657</v>
      </c>
      <c r="I36" s="49">
        <f t="shared" si="13"/>
        <v>9.9999999999909051E-2</v>
      </c>
      <c r="J36" s="48">
        <f t="shared" si="14"/>
        <v>2337</v>
      </c>
      <c r="K36" s="81">
        <f t="shared" si="15"/>
        <v>2657</v>
      </c>
      <c r="L36" s="43"/>
      <c r="M36" s="183"/>
      <c r="N36" s="130"/>
    </row>
    <row r="37" spans="1:14" x14ac:dyDescent="0.3">
      <c r="A37" s="2" t="s">
        <v>46</v>
      </c>
      <c r="B37" s="3"/>
      <c r="C37" s="70">
        <v>77.599999999999994</v>
      </c>
      <c r="D37" s="47">
        <f t="shared" si="8"/>
        <v>2342.6999999999998</v>
      </c>
      <c r="E37" s="25">
        <f t="shared" si="9"/>
        <v>320</v>
      </c>
      <c r="F37" s="48">
        <f t="shared" si="10"/>
        <v>2662.7</v>
      </c>
      <c r="G37" s="48">
        <f t="shared" si="11"/>
        <v>2663</v>
      </c>
      <c r="H37" s="48">
        <f t="shared" si="12"/>
        <v>2663</v>
      </c>
      <c r="I37" s="49">
        <f t="shared" si="13"/>
        <v>0.3000000000001819</v>
      </c>
      <c r="J37" s="48">
        <f t="shared" si="14"/>
        <v>2343</v>
      </c>
      <c r="K37" s="81">
        <f t="shared" si="15"/>
        <v>2663</v>
      </c>
      <c r="L37" s="43"/>
      <c r="M37" s="183"/>
      <c r="N37" s="130"/>
    </row>
    <row r="38" spans="1:14" x14ac:dyDescent="0.3">
      <c r="A38" s="2" t="s">
        <v>47</v>
      </c>
      <c r="B38" s="3"/>
      <c r="C38" s="70">
        <v>90.8</v>
      </c>
      <c r="D38" s="47">
        <f t="shared" si="8"/>
        <v>2355.9</v>
      </c>
      <c r="E38" s="25">
        <f t="shared" si="9"/>
        <v>320</v>
      </c>
      <c r="F38" s="48">
        <f t="shared" si="10"/>
        <v>2675.9</v>
      </c>
      <c r="G38" s="48">
        <f t="shared" si="11"/>
        <v>2676</v>
      </c>
      <c r="H38" s="48">
        <f t="shared" si="12"/>
        <v>2676</v>
      </c>
      <c r="I38" s="49">
        <f t="shared" si="13"/>
        <v>9.9999999999909051E-2</v>
      </c>
      <c r="J38" s="48">
        <f t="shared" si="14"/>
        <v>2356</v>
      </c>
      <c r="K38" s="81">
        <f t="shared" si="15"/>
        <v>2676</v>
      </c>
      <c r="L38" s="45"/>
      <c r="M38" s="183"/>
      <c r="N38" s="130"/>
    </row>
    <row r="39" spans="1:14" x14ac:dyDescent="0.3">
      <c r="A39" s="6"/>
      <c r="B39" s="42"/>
      <c r="C39" s="19"/>
      <c r="D39" s="54"/>
      <c r="E39" s="52"/>
      <c r="F39" s="52"/>
      <c r="G39" s="52"/>
      <c r="H39" s="52"/>
      <c r="I39" s="55"/>
      <c r="J39" s="52"/>
      <c r="K39" s="83"/>
      <c r="L39" s="189"/>
      <c r="M39" s="183"/>
      <c r="N39" s="130"/>
    </row>
    <row r="40" spans="1:14" x14ac:dyDescent="0.3">
      <c r="A40" s="2"/>
      <c r="B40" s="3"/>
      <c r="D40" s="123"/>
      <c r="E40" s="48"/>
      <c r="F40" s="48"/>
      <c r="G40" s="48"/>
      <c r="H40" s="48"/>
      <c r="I40" s="123"/>
      <c r="J40" s="123"/>
      <c r="K40" s="81"/>
      <c r="L40" s="43"/>
      <c r="M40" s="1"/>
      <c r="N40" s="130"/>
    </row>
    <row r="41" spans="1:14" x14ac:dyDescent="0.3">
      <c r="A41" s="2" t="s">
        <v>48</v>
      </c>
      <c r="B41" s="3"/>
      <c r="C41" s="70">
        <v>50.3</v>
      </c>
      <c r="D41" s="47">
        <f t="shared" ref="D41:D61" si="16">$B$11+C41</f>
        <v>2315.4</v>
      </c>
      <c r="E41" s="25">
        <f t="shared" ref="E41:E61" si="17">$E$11</f>
        <v>320</v>
      </c>
      <c r="F41" s="48">
        <f t="shared" ref="F41:F61" si="18">D41+E41</f>
        <v>2635.4</v>
      </c>
      <c r="G41" s="48">
        <f t="shared" ref="G41:G61" si="19">ROUND(((F41*10)+0.4)/10,0)</f>
        <v>2635</v>
      </c>
      <c r="H41" s="48">
        <f t="shared" ref="H41:H61" si="20">IF(FLOOR(G41,1)&lt;1000,FLOOR(G41,1),FLOOR((G41),1))</f>
        <v>2635</v>
      </c>
      <c r="I41" s="49">
        <f t="shared" ref="I41:I46" si="21">H41-F41</f>
        <v>-0.40000000000009095</v>
      </c>
      <c r="J41" s="48">
        <f t="shared" ref="J41:J61" si="22">I41+D41</f>
        <v>2315</v>
      </c>
      <c r="K41" s="81">
        <f t="shared" ref="K41:K61" si="23">H41</f>
        <v>2635</v>
      </c>
      <c r="L41" s="188"/>
      <c r="M41" s="183"/>
      <c r="N41" s="130"/>
    </row>
    <row r="42" spans="1:14" x14ac:dyDescent="0.3">
      <c r="A42" s="2" t="s">
        <v>49</v>
      </c>
      <c r="B42" s="3"/>
      <c r="C42" s="70">
        <v>60.5</v>
      </c>
      <c r="D42" s="47">
        <f t="shared" si="16"/>
        <v>2325.6</v>
      </c>
      <c r="E42" s="25">
        <f t="shared" si="17"/>
        <v>320</v>
      </c>
      <c r="F42" s="48">
        <f t="shared" si="18"/>
        <v>2645.6</v>
      </c>
      <c r="G42" s="48">
        <f t="shared" si="19"/>
        <v>2646</v>
      </c>
      <c r="H42" s="48">
        <f t="shared" si="20"/>
        <v>2646</v>
      </c>
      <c r="I42" s="49">
        <f t="shared" si="21"/>
        <v>0.40000000000009095</v>
      </c>
      <c r="J42" s="48">
        <f t="shared" si="22"/>
        <v>2326</v>
      </c>
      <c r="K42" s="81">
        <f t="shared" si="23"/>
        <v>2646</v>
      </c>
      <c r="L42" s="43"/>
      <c r="M42" s="183"/>
      <c r="N42" s="130"/>
    </row>
    <row r="43" spans="1:14" x14ac:dyDescent="0.3">
      <c r="A43" s="46" t="s">
        <v>50</v>
      </c>
      <c r="B43" s="122"/>
      <c r="C43" s="70">
        <v>77.5</v>
      </c>
      <c r="D43" s="47">
        <f t="shared" si="16"/>
        <v>2342.6</v>
      </c>
      <c r="E43" s="25">
        <f t="shared" si="17"/>
        <v>320</v>
      </c>
      <c r="F43" s="48">
        <f t="shared" si="18"/>
        <v>2662.6</v>
      </c>
      <c r="G43" s="48">
        <f t="shared" si="19"/>
        <v>2663</v>
      </c>
      <c r="H43" s="48">
        <f t="shared" si="20"/>
        <v>2663</v>
      </c>
      <c r="I43" s="49">
        <f t="shared" si="21"/>
        <v>0.40000000000009095</v>
      </c>
      <c r="J43" s="48">
        <f t="shared" si="22"/>
        <v>2343</v>
      </c>
      <c r="K43" s="81">
        <f t="shared" si="23"/>
        <v>2663</v>
      </c>
      <c r="L43" s="43"/>
      <c r="M43" s="183"/>
      <c r="N43" s="130"/>
    </row>
    <row r="44" spans="1:14" x14ac:dyDescent="0.3">
      <c r="A44" s="2" t="s">
        <v>51</v>
      </c>
      <c r="B44" s="3"/>
      <c r="C44" s="70">
        <v>97.9</v>
      </c>
      <c r="D44" s="47">
        <f t="shared" si="16"/>
        <v>2363</v>
      </c>
      <c r="E44" s="25">
        <f t="shared" si="17"/>
        <v>320</v>
      </c>
      <c r="F44" s="48">
        <f t="shared" si="18"/>
        <v>2683</v>
      </c>
      <c r="G44" s="48">
        <f t="shared" si="19"/>
        <v>2683</v>
      </c>
      <c r="H44" s="48">
        <f t="shared" si="20"/>
        <v>2683</v>
      </c>
      <c r="I44" s="49">
        <f t="shared" si="21"/>
        <v>0</v>
      </c>
      <c r="J44" s="48">
        <f t="shared" si="22"/>
        <v>2363</v>
      </c>
      <c r="K44" s="81">
        <f t="shared" si="23"/>
        <v>2683</v>
      </c>
      <c r="L44" s="188"/>
      <c r="M44" s="183"/>
      <c r="N44" s="130"/>
    </row>
    <row r="45" spans="1:14" x14ac:dyDescent="0.3">
      <c r="A45" s="7" t="s">
        <v>52</v>
      </c>
      <c r="B45" s="16" t="s">
        <v>53</v>
      </c>
      <c r="C45" s="307">
        <v>91.1</v>
      </c>
      <c r="D45" s="56">
        <f>$B$11+C45</f>
        <v>2356.1999999999998</v>
      </c>
      <c r="E45" s="35">
        <f t="shared" si="17"/>
        <v>320</v>
      </c>
      <c r="F45" s="35">
        <f t="shared" si="18"/>
        <v>2676.2</v>
      </c>
      <c r="G45" s="35">
        <f t="shared" si="19"/>
        <v>2676</v>
      </c>
      <c r="H45" s="35">
        <f>IF(FLOOR(G45,1)&lt;1000,FLOOR(G45,1),FLOOR((G45),1))</f>
        <v>2676</v>
      </c>
      <c r="I45" s="41">
        <f t="shared" si="21"/>
        <v>-0.1999999999998181</v>
      </c>
      <c r="J45" s="35">
        <f t="shared" si="22"/>
        <v>2356</v>
      </c>
      <c r="K45" s="253">
        <f>H45</f>
        <v>2676</v>
      </c>
      <c r="L45" s="43"/>
      <c r="M45" s="183"/>
      <c r="N45" s="130"/>
    </row>
    <row r="46" spans="1:14" x14ac:dyDescent="0.3">
      <c r="A46" s="2" t="s">
        <v>54</v>
      </c>
      <c r="B46" s="3"/>
      <c r="C46" s="70">
        <v>111.8</v>
      </c>
      <c r="D46" s="47">
        <f t="shared" si="16"/>
        <v>2376.9</v>
      </c>
      <c r="E46" s="25">
        <f t="shared" si="17"/>
        <v>320</v>
      </c>
      <c r="F46" s="48">
        <f t="shared" si="18"/>
        <v>2696.9</v>
      </c>
      <c r="G46" s="48">
        <f t="shared" si="19"/>
        <v>2697</v>
      </c>
      <c r="H46" s="48">
        <f t="shared" si="20"/>
        <v>2697</v>
      </c>
      <c r="I46" s="18">
        <f t="shared" si="21"/>
        <v>9.9999999999909051E-2</v>
      </c>
      <c r="J46" s="48">
        <f t="shared" si="22"/>
        <v>2377</v>
      </c>
      <c r="K46" s="80">
        <f t="shared" si="23"/>
        <v>2697</v>
      </c>
      <c r="L46" s="188"/>
      <c r="M46" s="183"/>
      <c r="N46" s="130"/>
    </row>
    <row r="47" spans="1:14" x14ac:dyDescent="0.3">
      <c r="A47" s="2" t="s">
        <v>55</v>
      </c>
      <c r="B47" s="3"/>
      <c r="C47" s="70">
        <v>136.1</v>
      </c>
      <c r="D47" s="47">
        <f t="shared" si="16"/>
        <v>2401.1999999999998</v>
      </c>
      <c r="E47" s="25">
        <f t="shared" si="17"/>
        <v>320</v>
      </c>
      <c r="F47" s="48">
        <f t="shared" si="18"/>
        <v>2721.2</v>
      </c>
      <c r="G47" s="48">
        <f t="shared" si="19"/>
        <v>2721</v>
      </c>
      <c r="H47" s="48">
        <f t="shared" si="20"/>
        <v>2721</v>
      </c>
      <c r="I47" s="18">
        <f t="shared" ref="I47:I61" si="24">H47-F47</f>
        <v>-0.1999999999998181</v>
      </c>
      <c r="J47" s="48">
        <f t="shared" si="22"/>
        <v>2401</v>
      </c>
      <c r="K47" s="80">
        <f t="shared" si="23"/>
        <v>2721</v>
      </c>
      <c r="L47" s="43"/>
      <c r="M47" s="183"/>
      <c r="N47" s="130"/>
    </row>
    <row r="48" spans="1:14" x14ac:dyDescent="0.3">
      <c r="A48" s="2" t="s">
        <v>56</v>
      </c>
      <c r="B48" s="3"/>
      <c r="C48" s="70">
        <v>143.69999999999999</v>
      </c>
      <c r="D48" s="47">
        <f t="shared" si="16"/>
        <v>2408.7999999999997</v>
      </c>
      <c r="E48" s="25">
        <f t="shared" si="17"/>
        <v>320</v>
      </c>
      <c r="F48" s="48">
        <f t="shared" si="18"/>
        <v>2728.7999999999997</v>
      </c>
      <c r="G48" s="48">
        <f t="shared" si="19"/>
        <v>2729</v>
      </c>
      <c r="H48" s="48">
        <f t="shared" si="20"/>
        <v>2729</v>
      </c>
      <c r="I48" s="18">
        <f t="shared" si="24"/>
        <v>0.20000000000027285</v>
      </c>
      <c r="J48" s="48">
        <f t="shared" si="22"/>
        <v>2409</v>
      </c>
      <c r="K48" s="80">
        <f t="shared" si="23"/>
        <v>2729</v>
      </c>
      <c r="L48" s="188"/>
      <c r="M48" s="183"/>
      <c r="N48" s="130"/>
    </row>
    <row r="49" spans="1:14" x14ac:dyDescent="0.3">
      <c r="A49" s="2" t="s">
        <v>57</v>
      </c>
      <c r="B49" s="3"/>
      <c r="C49" s="70">
        <v>163.5</v>
      </c>
      <c r="D49" s="47">
        <f t="shared" si="16"/>
        <v>2428.6</v>
      </c>
      <c r="E49" s="25">
        <f t="shared" si="17"/>
        <v>320</v>
      </c>
      <c r="F49" s="48">
        <f t="shared" si="18"/>
        <v>2748.6</v>
      </c>
      <c r="G49" s="48">
        <f t="shared" si="19"/>
        <v>2749</v>
      </c>
      <c r="H49" s="48">
        <f t="shared" si="20"/>
        <v>2749</v>
      </c>
      <c r="I49" s="18">
        <f t="shared" si="24"/>
        <v>0.40000000000009095</v>
      </c>
      <c r="J49" s="48">
        <f t="shared" si="22"/>
        <v>2429</v>
      </c>
      <c r="K49" s="80">
        <f t="shared" si="23"/>
        <v>2749</v>
      </c>
      <c r="L49" s="43"/>
      <c r="M49" s="183"/>
      <c r="N49" s="130"/>
    </row>
    <row r="50" spans="1:14" x14ac:dyDescent="0.3">
      <c r="A50" s="2" t="s">
        <v>58</v>
      </c>
      <c r="B50" s="3"/>
      <c r="C50" s="70">
        <v>189</v>
      </c>
      <c r="D50" s="47">
        <f t="shared" si="16"/>
        <v>2454.1</v>
      </c>
      <c r="E50" s="25">
        <f t="shared" si="17"/>
        <v>320</v>
      </c>
      <c r="F50" s="48">
        <f t="shared" si="18"/>
        <v>2774.1</v>
      </c>
      <c r="G50" s="48">
        <f t="shared" si="19"/>
        <v>2774</v>
      </c>
      <c r="H50" s="48">
        <f t="shared" si="20"/>
        <v>2774</v>
      </c>
      <c r="I50" s="18">
        <f t="shared" si="24"/>
        <v>-9.9999999999909051E-2</v>
      </c>
      <c r="J50" s="48">
        <f t="shared" si="22"/>
        <v>2454</v>
      </c>
      <c r="K50" s="80">
        <f t="shared" si="23"/>
        <v>2774</v>
      </c>
      <c r="L50" s="188"/>
      <c r="M50" s="183"/>
      <c r="N50" s="130"/>
    </row>
    <row r="51" spans="1:14" x14ac:dyDescent="0.3">
      <c r="A51" s="2" t="s">
        <v>59</v>
      </c>
      <c r="B51" s="3"/>
      <c r="C51" s="70">
        <v>167.4</v>
      </c>
      <c r="D51" s="47">
        <f t="shared" si="16"/>
        <v>2432.5</v>
      </c>
      <c r="E51" s="25">
        <f t="shared" si="17"/>
        <v>320</v>
      </c>
      <c r="F51" s="48">
        <f t="shared" si="18"/>
        <v>2752.5</v>
      </c>
      <c r="G51" s="48">
        <f t="shared" si="19"/>
        <v>2753</v>
      </c>
      <c r="H51" s="48">
        <f t="shared" si="20"/>
        <v>2753</v>
      </c>
      <c r="I51" s="18">
        <f t="shared" si="24"/>
        <v>0.5</v>
      </c>
      <c r="J51" s="48">
        <f t="shared" si="22"/>
        <v>2433</v>
      </c>
      <c r="K51" s="80">
        <f t="shared" si="23"/>
        <v>2753</v>
      </c>
      <c r="L51" s="43"/>
      <c r="M51" s="183"/>
      <c r="N51" s="130"/>
    </row>
    <row r="52" spans="1:14" x14ac:dyDescent="0.3">
      <c r="A52" s="2" t="s">
        <v>60</v>
      </c>
      <c r="B52" s="3"/>
      <c r="C52" s="70">
        <v>168.5</v>
      </c>
      <c r="D52" s="47">
        <f t="shared" si="16"/>
        <v>2433.6</v>
      </c>
      <c r="E52" s="25">
        <f t="shared" si="17"/>
        <v>320</v>
      </c>
      <c r="F52" s="48">
        <f t="shared" si="18"/>
        <v>2753.6</v>
      </c>
      <c r="G52" s="48">
        <f t="shared" si="19"/>
        <v>2754</v>
      </c>
      <c r="H52" s="48">
        <f t="shared" si="20"/>
        <v>2754</v>
      </c>
      <c r="I52" s="18">
        <f t="shared" si="24"/>
        <v>0.40000000000009095</v>
      </c>
      <c r="J52" s="48">
        <f t="shared" si="22"/>
        <v>2434</v>
      </c>
      <c r="K52" s="80">
        <f t="shared" si="23"/>
        <v>2754</v>
      </c>
      <c r="L52" s="188"/>
      <c r="M52" s="183"/>
      <c r="N52" s="130"/>
    </row>
    <row r="53" spans="1:14" x14ac:dyDescent="0.3">
      <c r="A53" s="2" t="s">
        <v>61</v>
      </c>
      <c r="B53" s="3"/>
      <c r="C53" s="70">
        <v>188.3</v>
      </c>
      <c r="D53" s="47">
        <f t="shared" si="16"/>
        <v>2453.4</v>
      </c>
      <c r="E53" s="25">
        <f t="shared" si="17"/>
        <v>320</v>
      </c>
      <c r="F53" s="48">
        <f t="shared" si="18"/>
        <v>2773.4</v>
      </c>
      <c r="G53" s="48">
        <f t="shared" si="19"/>
        <v>2773</v>
      </c>
      <c r="H53" s="48">
        <f t="shared" si="20"/>
        <v>2773</v>
      </c>
      <c r="I53" s="18">
        <f t="shared" si="24"/>
        <v>-0.40000000000009095</v>
      </c>
      <c r="J53" s="48">
        <f t="shared" si="22"/>
        <v>2453</v>
      </c>
      <c r="K53" s="80">
        <f t="shared" si="23"/>
        <v>2773</v>
      </c>
      <c r="L53" s="43"/>
      <c r="M53" s="183"/>
      <c r="N53" s="130"/>
    </row>
    <row r="54" spans="1:14" x14ac:dyDescent="0.3">
      <c r="A54" s="51" t="s">
        <v>71</v>
      </c>
      <c r="B54" s="122"/>
      <c r="C54" s="70">
        <v>77.5</v>
      </c>
      <c r="D54" s="47">
        <f t="shared" si="16"/>
        <v>2342.6</v>
      </c>
      <c r="E54" s="25">
        <f t="shared" si="17"/>
        <v>320</v>
      </c>
      <c r="F54" s="48">
        <f t="shared" si="18"/>
        <v>2662.6</v>
      </c>
      <c r="G54" s="48">
        <f t="shared" si="19"/>
        <v>2663</v>
      </c>
      <c r="H54" s="48">
        <f t="shared" si="20"/>
        <v>2663</v>
      </c>
      <c r="I54" s="18">
        <f t="shared" si="24"/>
        <v>0.40000000000009095</v>
      </c>
      <c r="J54" s="48">
        <f t="shared" si="22"/>
        <v>2343</v>
      </c>
      <c r="K54" s="80">
        <f t="shared" si="23"/>
        <v>2663</v>
      </c>
      <c r="L54" s="43"/>
      <c r="M54" s="183"/>
      <c r="N54" s="130"/>
    </row>
    <row r="55" spans="1:14" x14ac:dyDescent="0.3">
      <c r="A55" s="5" t="s">
        <v>72</v>
      </c>
      <c r="B55" s="3"/>
      <c r="C55" s="70">
        <v>97.9</v>
      </c>
      <c r="D55" s="47">
        <f t="shared" si="16"/>
        <v>2363</v>
      </c>
      <c r="E55" s="25">
        <f t="shared" si="17"/>
        <v>320</v>
      </c>
      <c r="F55" s="48">
        <f t="shared" si="18"/>
        <v>2683</v>
      </c>
      <c r="G55" s="48">
        <f t="shared" si="19"/>
        <v>2683</v>
      </c>
      <c r="H55" s="48">
        <f t="shared" si="20"/>
        <v>2683</v>
      </c>
      <c r="I55" s="18">
        <f t="shared" si="24"/>
        <v>0</v>
      </c>
      <c r="J55" s="48">
        <f t="shared" si="22"/>
        <v>2363</v>
      </c>
      <c r="K55" s="80">
        <f t="shared" si="23"/>
        <v>2683</v>
      </c>
      <c r="L55" s="43"/>
      <c r="M55" s="183"/>
      <c r="N55" s="130"/>
    </row>
    <row r="56" spans="1:14" x14ac:dyDescent="0.3">
      <c r="A56" s="5" t="s">
        <v>73</v>
      </c>
      <c r="B56" s="3"/>
      <c r="C56" s="70">
        <v>111.8</v>
      </c>
      <c r="D56" s="47">
        <f t="shared" si="16"/>
        <v>2376.9</v>
      </c>
      <c r="E56" s="25">
        <f t="shared" si="17"/>
        <v>320</v>
      </c>
      <c r="F56" s="48">
        <f t="shared" si="18"/>
        <v>2696.9</v>
      </c>
      <c r="G56" s="48">
        <f t="shared" si="19"/>
        <v>2697</v>
      </c>
      <c r="H56" s="48">
        <f t="shared" si="20"/>
        <v>2697</v>
      </c>
      <c r="I56" s="18">
        <f t="shared" si="24"/>
        <v>9.9999999999909051E-2</v>
      </c>
      <c r="J56" s="48">
        <f t="shared" si="22"/>
        <v>2377</v>
      </c>
      <c r="K56" s="80">
        <f t="shared" si="23"/>
        <v>2697</v>
      </c>
      <c r="L56" s="43"/>
      <c r="M56" s="183"/>
      <c r="N56" s="130"/>
    </row>
    <row r="57" spans="1:14" x14ac:dyDescent="0.3">
      <c r="A57" s="5" t="s">
        <v>74</v>
      </c>
      <c r="B57" s="3"/>
      <c r="C57" s="70">
        <v>136.1</v>
      </c>
      <c r="D57" s="47">
        <f t="shared" si="16"/>
        <v>2401.1999999999998</v>
      </c>
      <c r="E57" s="25">
        <f t="shared" si="17"/>
        <v>320</v>
      </c>
      <c r="F57" s="48">
        <f t="shared" si="18"/>
        <v>2721.2</v>
      </c>
      <c r="G57" s="48">
        <f t="shared" si="19"/>
        <v>2721</v>
      </c>
      <c r="H57" s="48">
        <f t="shared" si="20"/>
        <v>2721</v>
      </c>
      <c r="I57" s="18">
        <f t="shared" si="24"/>
        <v>-0.1999999999998181</v>
      </c>
      <c r="J57" s="48">
        <f t="shared" si="22"/>
        <v>2401</v>
      </c>
      <c r="K57" s="80">
        <f t="shared" si="23"/>
        <v>2721</v>
      </c>
      <c r="L57" s="43"/>
      <c r="M57" s="183"/>
      <c r="N57" s="130"/>
    </row>
    <row r="58" spans="1:14" x14ac:dyDescent="0.3">
      <c r="A58" s="5" t="s">
        <v>75</v>
      </c>
      <c r="B58" s="3"/>
      <c r="C58" s="70">
        <v>143.69999999999999</v>
      </c>
      <c r="D58" s="47">
        <f t="shared" si="16"/>
        <v>2408.7999999999997</v>
      </c>
      <c r="E58" s="25">
        <f t="shared" si="17"/>
        <v>320</v>
      </c>
      <c r="F58" s="48">
        <f t="shared" si="18"/>
        <v>2728.7999999999997</v>
      </c>
      <c r="G58" s="48">
        <f t="shared" si="19"/>
        <v>2729</v>
      </c>
      <c r="H58" s="48">
        <f t="shared" si="20"/>
        <v>2729</v>
      </c>
      <c r="I58" s="18">
        <f t="shared" si="24"/>
        <v>0.20000000000027285</v>
      </c>
      <c r="J58" s="48">
        <f t="shared" si="22"/>
        <v>2409</v>
      </c>
      <c r="K58" s="80">
        <f t="shared" si="23"/>
        <v>2729</v>
      </c>
      <c r="L58" s="43"/>
      <c r="M58" s="183"/>
      <c r="N58" s="130"/>
    </row>
    <row r="59" spans="1:14" x14ac:dyDescent="0.3">
      <c r="A59" s="5" t="s">
        <v>76</v>
      </c>
      <c r="B59" s="3"/>
      <c r="C59" s="70">
        <v>163.5</v>
      </c>
      <c r="D59" s="47">
        <f t="shared" si="16"/>
        <v>2428.6</v>
      </c>
      <c r="E59" s="25">
        <f t="shared" si="17"/>
        <v>320</v>
      </c>
      <c r="F59" s="48">
        <f t="shared" si="18"/>
        <v>2748.6</v>
      </c>
      <c r="G59" s="48">
        <f t="shared" si="19"/>
        <v>2749</v>
      </c>
      <c r="H59" s="48">
        <f t="shared" si="20"/>
        <v>2749</v>
      </c>
      <c r="I59" s="18">
        <f t="shared" si="24"/>
        <v>0.40000000000009095</v>
      </c>
      <c r="J59" s="48">
        <f t="shared" si="22"/>
        <v>2429</v>
      </c>
      <c r="K59" s="80">
        <f t="shared" si="23"/>
        <v>2749</v>
      </c>
      <c r="L59" s="43"/>
      <c r="M59" s="183"/>
      <c r="N59" s="130"/>
    </row>
    <row r="60" spans="1:14" x14ac:dyDescent="0.3">
      <c r="A60" s="5" t="s">
        <v>77</v>
      </c>
      <c r="B60" s="3"/>
      <c r="C60" s="70">
        <v>189</v>
      </c>
      <c r="D60" s="47">
        <f t="shared" si="16"/>
        <v>2454.1</v>
      </c>
      <c r="E60" s="25">
        <f t="shared" si="17"/>
        <v>320</v>
      </c>
      <c r="F60" s="48">
        <f t="shared" si="18"/>
        <v>2774.1</v>
      </c>
      <c r="G60" s="48">
        <f t="shared" si="19"/>
        <v>2774</v>
      </c>
      <c r="H60" s="48">
        <f t="shared" si="20"/>
        <v>2774</v>
      </c>
      <c r="I60" s="18">
        <f t="shared" si="24"/>
        <v>-9.9999999999909051E-2</v>
      </c>
      <c r="J60" s="48">
        <f t="shared" si="22"/>
        <v>2454</v>
      </c>
      <c r="K60" s="80">
        <f t="shared" si="23"/>
        <v>2774</v>
      </c>
      <c r="L60" s="43"/>
      <c r="M60" s="183"/>
      <c r="N60" s="130"/>
    </row>
    <row r="61" spans="1:14" x14ac:dyDescent="0.3">
      <c r="A61" s="5" t="s">
        <v>78</v>
      </c>
      <c r="B61" s="3"/>
      <c r="C61" s="70">
        <v>188.3</v>
      </c>
      <c r="D61" s="47">
        <f t="shared" si="16"/>
        <v>2453.4</v>
      </c>
      <c r="E61" s="25">
        <f t="shared" si="17"/>
        <v>320</v>
      </c>
      <c r="F61" s="48">
        <f t="shared" si="18"/>
        <v>2773.4</v>
      </c>
      <c r="G61" s="48">
        <f t="shared" si="19"/>
        <v>2773</v>
      </c>
      <c r="H61" s="48">
        <f t="shared" si="20"/>
        <v>2773</v>
      </c>
      <c r="I61" s="18">
        <f t="shared" si="24"/>
        <v>-0.40000000000009095</v>
      </c>
      <c r="J61" s="48">
        <f t="shared" si="22"/>
        <v>2453</v>
      </c>
      <c r="K61" s="80">
        <f t="shared" si="23"/>
        <v>2773</v>
      </c>
      <c r="L61" s="43"/>
      <c r="M61" s="183"/>
      <c r="N61" s="130"/>
    </row>
    <row r="62" spans="1:14" x14ac:dyDescent="0.3">
      <c r="A62" s="8"/>
      <c r="B62" s="42"/>
      <c r="C62" s="112"/>
      <c r="D62" s="54"/>
      <c r="E62" s="52"/>
      <c r="F62" s="52"/>
      <c r="G62" s="52"/>
      <c r="H62" s="52"/>
      <c r="I62" s="55"/>
      <c r="J62" s="52"/>
      <c r="K62" s="83"/>
      <c r="L62" s="45"/>
      <c r="M62" s="183"/>
      <c r="N62" s="130"/>
    </row>
    <row r="63" spans="1:14" x14ac:dyDescent="0.3">
      <c r="A63" s="5"/>
      <c r="B63" s="3"/>
      <c r="D63" s="47"/>
      <c r="E63" s="48"/>
      <c r="F63" s="48"/>
      <c r="G63" s="48"/>
      <c r="H63" s="48"/>
      <c r="I63" s="49"/>
      <c r="J63" s="48"/>
      <c r="K63" s="81"/>
      <c r="L63" s="43"/>
      <c r="M63" s="183"/>
      <c r="N63" s="130"/>
    </row>
    <row r="64" spans="1:14" x14ac:dyDescent="0.3">
      <c r="A64" s="46" t="s">
        <v>62</v>
      </c>
      <c r="B64" s="50">
        <f>B11</f>
        <v>2265.1</v>
      </c>
      <c r="C64" s="70">
        <v>91.2</v>
      </c>
      <c r="D64" s="47">
        <f t="shared" ref="D64:D70" si="25">$B$11+C64</f>
        <v>2356.2999999999997</v>
      </c>
      <c r="E64" s="25">
        <f t="shared" ref="E64:E70" si="26">$E$11</f>
        <v>320</v>
      </c>
      <c r="F64" s="48">
        <f t="shared" ref="F64:F70" si="27">D64+E64</f>
        <v>2676.2999999999997</v>
      </c>
      <c r="G64" s="48">
        <f t="shared" ref="G64:G70" si="28">ROUND(((F64*10)+0.4)/10,0)</f>
        <v>2676</v>
      </c>
      <c r="H64" s="48">
        <f t="shared" ref="H64:H70" si="29">IF(FLOOR(G64,1)&lt;1000,FLOOR(G64,1),FLOOR((G64),1))</f>
        <v>2676</v>
      </c>
      <c r="I64" s="49">
        <f t="shared" ref="I64:I70" si="30">H64-F64</f>
        <v>-0.29999999999972715</v>
      </c>
      <c r="J64" s="48">
        <f t="shared" ref="J64:J70" si="31">I64+D64</f>
        <v>2356</v>
      </c>
      <c r="K64" s="81">
        <f t="shared" ref="K64:K70" si="32">H64</f>
        <v>2676</v>
      </c>
      <c r="L64" s="195"/>
      <c r="M64" s="183"/>
      <c r="N64" s="130"/>
    </row>
    <row r="65" spans="1:14" x14ac:dyDescent="0.3">
      <c r="A65" s="46" t="s">
        <v>63</v>
      </c>
      <c r="B65" s="122"/>
      <c r="C65" s="70">
        <v>117.3</v>
      </c>
      <c r="D65" s="47">
        <f>$B$11+C65</f>
        <v>2382.4</v>
      </c>
      <c r="E65" s="25">
        <f t="shared" si="26"/>
        <v>320</v>
      </c>
      <c r="F65" s="48">
        <f t="shared" si="27"/>
        <v>2702.4</v>
      </c>
      <c r="G65" s="48">
        <f t="shared" si="28"/>
        <v>2702</v>
      </c>
      <c r="H65" s="48">
        <f t="shared" si="29"/>
        <v>2702</v>
      </c>
      <c r="I65" s="49">
        <f>H65-F65</f>
        <v>-0.40000000000009095</v>
      </c>
      <c r="J65" s="48">
        <f t="shared" si="31"/>
        <v>2382</v>
      </c>
      <c r="K65" s="81">
        <f>H65</f>
        <v>2702</v>
      </c>
      <c r="L65" s="195"/>
      <c r="M65" s="183"/>
      <c r="N65" s="130"/>
    </row>
    <row r="66" spans="1:14" x14ac:dyDescent="0.3">
      <c r="A66" s="2" t="s">
        <v>64</v>
      </c>
      <c r="B66" s="3"/>
      <c r="C66" s="70">
        <v>136.6</v>
      </c>
      <c r="D66" s="22">
        <f t="shared" si="25"/>
        <v>2401.6999999999998</v>
      </c>
      <c r="E66" s="25">
        <f t="shared" si="26"/>
        <v>320</v>
      </c>
      <c r="F66" s="25">
        <f t="shared" si="27"/>
        <v>2721.7</v>
      </c>
      <c r="G66" s="25">
        <f t="shared" si="28"/>
        <v>2722</v>
      </c>
      <c r="H66" s="48">
        <f t="shared" si="29"/>
        <v>2722</v>
      </c>
      <c r="I66" s="18">
        <f t="shared" si="30"/>
        <v>0.3000000000001819</v>
      </c>
      <c r="J66" s="25">
        <f t="shared" si="31"/>
        <v>2402</v>
      </c>
      <c r="K66" s="80">
        <f t="shared" si="32"/>
        <v>2722</v>
      </c>
      <c r="L66" s="195"/>
      <c r="M66" s="183"/>
      <c r="N66" s="130"/>
    </row>
    <row r="67" spans="1:14" x14ac:dyDescent="0.3">
      <c r="A67" s="2" t="s">
        <v>65</v>
      </c>
      <c r="B67" s="3"/>
      <c r="C67" s="70">
        <v>133.9</v>
      </c>
      <c r="D67" s="22">
        <f t="shared" si="25"/>
        <v>2399</v>
      </c>
      <c r="E67" s="25">
        <f t="shared" si="26"/>
        <v>320</v>
      </c>
      <c r="F67" s="25">
        <f t="shared" si="27"/>
        <v>2719</v>
      </c>
      <c r="G67" s="25">
        <f t="shared" si="28"/>
        <v>2719</v>
      </c>
      <c r="H67" s="48">
        <f t="shared" si="29"/>
        <v>2719</v>
      </c>
      <c r="I67" s="18">
        <f t="shared" si="30"/>
        <v>0</v>
      </c>
      <c r="J67" s="25">
        <f t="shared" si="31"/>
        <v>2399</v>
      </c>
      <c r="K67" s="80">
        <f t="shared" si="32"/>
        <v>2719</v>
      </c>
      <c r="L67" s="195"/>
      <c r="M67" s="183"/>
      <c r="N67" s="130"/>
    </row>
    <row r="68" spans="1:14" x14ac:dyDescent="0.3">
      <c r="A68" s="2" t="s">
        <v>66</v>
      </c>
      <c r="B68" s="3"/>
      <c r="C68" s="70">
        <v>142.19999999999999</v>
      </c>
      <c r="D68" s="22">
        <f t="shared" si="25"/>
        <v>2407.2999999999997</v>
      </c>
      <c r="E68" s="25">
        <f t="shared" si="26"/>
        <v>320</v>
      </c>
      <c r="F68" s="25">
        <f t="shared" si="27"/>
        <v>2727.2999999999997</v>
      </c>
      <c r="G68" s="25">
        <f t="shared" si="28"/>
        <v>2727</v>
      </c>
      <c r="H68" s="48">
        <f t="shared" si="29"/>
        <v>2727</v>
      </c>
      <c r="I68" s="18">
        <f t="shared" si="30"/>
        <v>-0.29999999999972715</v>
      </c>
      <c r="J68" s="25">
        <f t="shared" si="31"/>
        <v>2407</v>
      </c>
      <c r="K68" s="80">
        <f t="shared" si="32"/>
        <v>2727</v>
      </c>
      <c r="L68" s="196"/>
      <c r="M68" s="183"/>
      <c r="N68" s="130"/>
    </row>
    <row r="69" spans="1:14" x14ac:dyDescent="0.3">
      <c r="A69" s="46" t="s">
        <v>67</v>
      </c>
      <c r="B69" s="122"/>
      <c r="C69" s="70">
        <v>141.69999999999999</v>
      </c>
      <c r="D69" s="47">
        <f t="shared" si="25"/>
        <v>2406.7999999999997</v>
      </c>
      <c r="E69" s="25">
        <f t="shared" si="26"/>
        <v>320</v>
      </c>
      <c r="F69" s="48">
        <f t="shared" si="27"/>
        <v>2726.7999999999997</v>
      </c>
      <c r="G69" s="48">
        <f t="shared" si="28"/>
        <v>2727</v>
      </c>
      <c r="H69" s="48">
        <f t="shared" si="29"/>
        <v>2727</v>
      </c>
      <c r="I69" s="49">
        <f t="shared" si="30"/>
        <v>0.20000000000027285</v>
      </c>
      <c r="J69" s="48">
        <f t="shared" si="31"/>
        <v>2407</v>
      </c>
      <c r="K69" s="81">
        <f t="shared" si="32"/>
        <v>2727</v>
      </c>
      <c r="L69" s="196"/>
      <c r="M69" s="183"/>
      <c r="N69" s="130"/>
    </row>
    <row r="70" spans="1:14" x14ac:dyDescent="0.3">
      <c r="A70" s="2" t="s">
        <v>68</v>
      </c>
      <c r="B70" s="3"/>
      <c r="C70" s="70">
        <v>159.5</v>
      </c>
      <c r="D70" s="22">
        <f t="shared" si="25"/>
        <v>2424.6</v>
      </c>
      <c r="E70" s="25">
        <f t="shared" si="26"/>
        <v>320</v>
      </c>
      <c r="F70" s="25">
        <f t="shared" si="27"/>
        <v>2744.6</v>
      </c>
      <c r="G70" s="25">
        <f t="shared" si="28"/>
        <v>2745</v>
      </c>
      <c r="H70" s="48">
        <f t="shared" si="29"/>
        <v>2745</v>
      </c>
      <c r="I70" s="18">
        <f t="shared" si="30"/>
        <v>0.40000000000009095</v>
      </c>
      <c r="J70" s="25">
        <f t="shared" si="31"/>
        <v>2425</v>
      </c>
      <c r="K70" s="80">
        <f t="shared" si="32"/>
        <v>2745</v>
      </c>
      <c r="L70" s="133"/>
      <c r="M70" s="183"/>
      <c r="N70" s="130"/>
    </row>
    <row r="71" spans="1:14" ht="13.5" thickBot="1" x14ac:dyDescent="0.35">
      <c r="A71" s="59"/>
      <c r="B71" s="60"/>
      <c r="C71" s="60"/>
      <c r="D71" s="60"/>
      <c r="E71" s="60"/>
      <c r="F71" s="27"/>
      <c r="G71" s="27"/>
      <c r="H71" s="27"/>
      <c r="I71" s="60"/>
      <c r="J71" s="60"/>
      <c r="K71" s="85"/>
      <c r="L71" s="128"/>
      <c r="M71" s="1"/>
      <c r="N71" s="130"/>
    </row>
    <row r="72" spans="1:14" x14ac:dyDescent="0.3">
      <c r="A72" s="3"/>
      <c r="B72" s="3"/>
      <c r="C72" s="3"/>
      <c r="D72" s="3"/>
      <c r="E72" s="3"/>
      <c r="F72" s="28"/>
      <c r="G72" s="28"/>
      <c r="H72" s="28"/>
      <c r="I72" s="3"/>
      <c r="J72" s="3"/>
      <c r="K72" s="44"/>
      <c r="L72" s="128"/>
      <c r="M72" s="1"/>
      <c r="N72" s="194"/>
    </row>
    <row r="73" spans="1:14" ht="13.5" thickBot="1" x14ac:dyDescent="0.35">
      <c r="A73" s="3"/>
      <c r="B73" s="3"/>
      <c r="C73" s="3"/>
      <c r="D73" s="3"/>
      <c r="E73" s="3"/>
      <c r="F73" s="28"/>
      <c r="G73" s="28"/>
      <c r="H73" s="28"/>
      <c r="I73" s="3"/>
      <c r="J73" s="3"/>
      <c r="K73" s="44"/>
      <c r="L73" s="128"/>
      <c r="M73" s="1"/>
      <c r="N73" s="194"/>
    </row>
    <row r="74" spans="1:14" x14ac:dyDescent="0.3">
      <c r="A74" s="106"/>
      <c r="B74" s="13"/>
      <c r="C74" s="13"/>
      <c r="D74" s="13"/>
      <c r="E74" s="13"/>
      <c r="F74" s="13"/>
      <c r="G74" s="13"/>
      <c r="H74" s="13"/>
      <c r="I74" s="13"/>
      <c r="J74" s="13"/>
      <c r="K74" s="220"/>
      <c r="L74" s="128"/>
      <c r="M74" s="1"/>
      <c r="N74" s="194"/>
    </row>
    <row r="75" spans="1:14" x14ac:dyDescent="0.3">
      <c r="A75" s="2"/>
      <c r="C75" s="225"/>
      <c r="D75" s="352" t="str">
        <f>D2</f>
        <v>PETROL PUMP PRICES BY ZONE IN THE REPUBLIC OF SOUTH AFRICA</v>
      </c>
      <c r="E75" s="353"/>
      <c r="F75" s="353"/>
      <c r="G75" s="353"/>
      <c r="H75" s="353"/>
      <c r="I75" s="353"/>
      <c r="J75" s="3"/>
      <c r="K75" s="64"/>
      <c r="L75" s="1"/>
      <c r="M75" s="1"/>
    </row>
    <row r="76" spans="1:14" x14ac:dyDescent="0.3">
      <c r="A76" s="2"/>
      <c r="E76" s="3"/>
      <c r="I76" s="1"/>
      <c r="K76" s="57"/>
      <c r="L76" s="1"/>
      <c r="M76" s="1"/>
    </row>
    <row r="77" spans="1:14" x14ac:dyDescent="0.3">
      <c r="A77" s="2"/>
      <c r="C77" s="3"/>
      <c r="D77" s="3"/>
      <c r="E77" s="9" t="s">
        <v>94</v>
      </c>
      <c r="F77" s="3"/>
      <c r="G77" s="3"/>
      <c r="H77" s="352" t="str">
        <f>H4</f>
        <v>EFFECTIVE 02 SEPTEMBER 2026</v>
      </c>
      <c r="I77" s="353"/>
      <c r="J77" s="353"/>
      <c r="K77" s="57"/>
      <c r="L77" s="1"/>
      <c r="M77" s="1"/>
    </row>
    <row r="78" spans="1:14" x14ac:dyDescent="0.3">
      <c r="A78" s="6"/>
      <c r="B78" s="42"/>
      <c r="C78" s="112"/>
      <c r="D78" s="112"/>
      <c r="E78" s="129"/>
      <c r="F78" s="112"/>
      <c r="G78" s="112"/>
      <c r="H78" s="112"/>
      <c r="I78" s="112"/>
      <c r="J78" s="42" t="s">
        <v>1</v>
      </c>
      <c r="K78" s="119"/>
      <c r="L78" s="1"/>
      <c r="M78" s="1"/>
    </row>
    <row r="79" spans="1:14" x14ac:dyDescent="0.3">
      <c r="A79" s="11"/>
      <c r="K79" s="57"/>
      <c r="L79" s="1"/>
      <c r="M79" s="1"/>
    </row>
    <row r="80" spans="1:14" x14ac:dyDescent="0.3">
      <c r="A80" s="2" t="s">
        <v>2</v>
      </c>
      <c r="B80" s="3" t="s">
        <v>3</v>
      </c>
      <c r="C80" s="3" t="s">
        <v>4</v>
      </c>
      <c r="D80" s="3" t="s">
        <v>5</v>
      </c>
      <c r="E80" s="3"/>
      <c r="F80" s="20" t="s">
        <v>7</v>
      </c>
      <c r="G80" s="20"/>
      <c r="H80" s="20"/>
      <c r="I80" s="3"/>
      <c r="J80" s="3" t="s">
        <v>15</v>
      </c>
      <c r="K80" s="64" t="s">
        <v>9</v>
      </c>
      <c r="L80" s="1"/>
      <c r="M80" s="1"/>
    </row>
    <row r="81" spans="1:14" x14ac:dyDescent="0.3">
      <c r="A81" s="2" t="s">
        <v>10</v>
      </c>
      <c r="B81" s="3" t="s">
        <v>11</v>
      </c>
      <c r="C81" s="3" t="s">
        <v>12</v>
      </c>
      <c r="D81" s="3" t="s">
        <v>13</v>
      </c>
      <c r="E81" s="3"/>
      <c r="F81" s="3"/>
      <c r="G81" s="3"/>
      <c r="H81" s="3"/>
      <c r="I81" s="3"/>
      <c r="J81" s="3" t="s">
        <v>21</v>
      </c>
      <c r="K81" s="64" t="s">
        <v>16</v>
      </c>
      <c r="L81" s="141"/>
      <c r="M81" s="1"/>
    </row>
    <row r="82" spans="1:14" x14ac:dyDescent="0.3">
      <c r="A82" s="2"/>
      <c r="B82" s="3" t="s">
        <v>17</v>
      </c>
      <c r="C82" s="3"/>
      <c r="D82" s="3" t="s">
        <v>17</v>
      </c>
      <c r="E82" s="3"/>
      <c r="F82" s="3" t="s">
        <v>18</v>
      </c>
      <c r="G82" s="3" t="s">
        <v>19</v>
      </c>
      <c r="H82" s="3" t="s">
        <v>19</v>
      </c>
      <c r="I82" s="3" t="s">
        <v>20</v>
      </c>
      <c r="J82" s="3" t="s">
        <v>24</v>
      </c>
      <c r="K82" s="64" t="s">
        <v>22</v>
      </c>
      <c r="L82" s="161"/>
      <c r="M82" s="1"/>
    </row>
    <row r="83" spans="1:14" x14ac:dyDescent="0.3">
      <c r="A83" s="11"/>
      <c r="I83" s="3" t="s">
        <v>24</v>
      </c>
      <c r="K83" s="57"/>
      <c r="L83" s="161"/>
      <c r="M83" s="1"/>
    </row>
    <row r="84" spans="1:14" s="232" customFormat="1" x14ac:dyDescent="0.3">
      <c r="A84" s="7" t="s">
        <v>25</v>
      </c>
      <c r="B84" s="254">
        <f>2152+129.1</f>
        <v>2281.1</v>
      </c>
      <c r="C84" s="307">
        <f t="shared" ref="C84:C100" si="33">C11</f>
        <v>3.9</v>
      </c>
      <c r="D84" s="17">
        <f t="shared" ref="D84:D100" si="34">$B$84+C84</f>
        <v>2285</v>
      </c>
      <c r="E84" s="26">
        <f t="shared" ref="E84:E100" si="35">$E$11</f>
        <v>320</v>
      </c>
      <c r="F84" s="26">
        <f t="shared" ref="F84:F100" si="36">D84+E84</f>
        <v>2605</v>
      </c>
      <c r="G84" s="26">
        <f t="shared" ref="G84:G100" si="37">ROUND(((F84*10)+0.4)/10,0)</f>
        <v>2605</v>
      </c>
      <c r="H84" s="26">
        <f>IF(FLOOR(G84,1)&lt;1000,FLOOR(G84,1),FLOOR((G84),1))</f>
        <v>2605</v>
      </c>
      <c r="I84" s="26">
        <f t="shared" ref="I84:I143" si="38">H84-F84</f>
        <v>0</v>
      </c>
      <c r="J84" s="26">
        <f t="shared" ref="J84:J100" si="39">I84+D84</f>
        <v>2285</v>
      </c>
      <c r="K84" s="330">
        <f>H84</f>
        <v>2605</v>
      </c>
      <c r="L84" s="245"/>
      <c r="M84" s="236"/>
      <c r="N84" s="241"/>
    </row>
    <row r="85" spans="1:14" s="232" customFormat="1" x14ac:dyDescent="0.3">
      <c r="A85" s="2" t="s">
        <v>26</v>
      </c>
      <c r="B85" s="3"/>
      <c r="C85" s="70">
        <f t="shared" si="33"/>
        <v>10.3</v>
      </c>
      <c r="D85" s="15">
        <f t="shared" si="34"/>
        <v>2291.4</v>
      </c>
      <c r="E85" s="25">
        <f t="shared" si="35"/>
        <v>320</v>
      </c>
      <c r="F85" s="28">
        <f t="shared" si="36"/>
        <v>2611.4</v>
      </c>
      <c r="G85" s="28">
        <f t="shared" si="37"/>
        <v>2611</v>
      </c>
      <c r="H85" s="28">
        <f t="shared" ref="H85:H100" si="40">IF(FLOOR(G85,1)&lt;1000,FLOOR(G85,1),FLOOR((G85),1))</f>
        <v>2611</v>
      </c>
      <c r="I85" s="38">
        <f t="shared" si="38"/>
        <v>-0.40000000000009095</v>
      </c>
      <c r="J85" s="28">
        <f t="shared" si="39"/>
        <v>2291</v>
      </c>
      <c r="K85" s="80">
        <f t="shared" ref="K85:K100" si="41">H85</f>
        <v>2611</v>
      </c>
      <c r="L85" s="245"/>
      <c r="M85" s="236"/>
      <c r="N85" s="241"/>
    </row>
    <row r="86" spans="1:14" s="232" customFormat="1" x14ac:dyDescent="0.3">
      <c r="A86" s="2" t="s">
        <v>27</v>
      </c>
      <c r="B86" s="3"/>
      <c r="C86" s="70">
        <f t="shared" si="33"/>
        <v>16.100000000000001</v>
      </c>
      <c r="D86" s="15">
        <f t="shared" si="34"/>
        <v>2297.1999999999998</v>
      </c>
      <c r="E86" s="25">
        <f t="shared" si="35"/>
        <v>320</v>
      </c>
      <c r="F86" s="28">
        <f t="shared" si="36"/>
        <v>2617.1999999999998</v>
      </c>
      <c r="G86" s="28">
        <f t="shared" si="37"/>
        <v>2617</v>
      </c>
      <c r="H86" s="28">
        <f t="shared" si="40"/>
        <v>2617</v>
      </c>
      <c r="I86" s="38">
        <f t="shared" si="38"/>
        <v>-0.1999999999998181</v>
      </c>
      <c r="J86" s="28">
        <f t="shared" si="39"/>
        <v>2297</v>
      </c>
      <c r="K86" s="80">
        <f t="shared" si="41"/>
        <v>2617</v>
      </c>
      <c r="L86" s="245"/>
      <c r="M86" s="236"/>
      <c r="N86" s="241"/>
    </row>
    <row r="87" spans="1:14" s="232" customFormat="1" x14ac:dyDescent="0.3">
      <c r="A87" s="2" t="s">
        <v>28</v>
      </c>
      <c r="B87" s="3"/>
      <c r="C87" s="70">
        <f t="shared" si="33"/>
        <v>23.7</v>
      </c>
      <c r="D87" s="15">
        <f t="shared" si="34"/>
        <v>2304.7999999999997</v>
      </c>
      <c r="E87" s="25">
        <f t="shared" si="35"/>
        <v>320</v>
      </c>
      <c r="F87" s="28">
        <f t="shared" si="36"/>
        <v>2624.7999999999997</v>
      </c>
      <c r="G87" s="28">
        <f t="shared" si="37"/>
        <v>2625</v>
      </c>
      <c r="H87" s="28">
        <f t="shared" si="40"/>
        <v>2625</v>
      </c>
      <c r="I87" s="38">
        <f t="shared" si="38"/>
        <v>0.20000000000027285</v>
      </c>
      <c r="J87" s="28">
        <f t="shared" si="39"/>
        <v>2305</v>
      </c>
      <c r="K87" s="80">
        <f t="shared" si="41"/>
        <v>2625</v>
      </c>
      <c r="L87" s="245"/>
      <c r="M87" s="236"/>
      <c r="N87" s="241"/>
    </row>
    <row r="88" spans="1:14" s="232" customFormat="1" x14ac:dyDescent="0.3">
      <c r="A88" s="2" t="s">
        <v>29</v>
      </c>
      <c r="B88" s="3"/>
      <c r="C88" s="70">
        <f t="shared" si="33"/>
        <v>34.4</v>
      </c>
      <c r="D88" s="15">
        <f t="shared" si="34"/>
        <v>2315.5</v>
      </c>
      <c r="E88" s="25">
        <f t="shared" si="35"/>
        <v>320</v>
      </c>
      <c r="F88" s="28">
        <f t="shared" si="36"/>
        <v>2635.5</v>
      </c>
      <c r="G88" s="28">
        <f t="shared" si="37"/>
        <v>2636</v>
      </c>
      <c r="H88" s="28">
        <f t="shared" si="40"/>
        <v>2636</v>
      </c>
      <c r="I88" s="38">
        <f t="shared" si="38"/>
        <v>0.5</v>
      </c>
      <c r="J88" s="28">
        <f t="shared" si="39"/>
        <v>2316</v>
      </c>
      <c r="K88" s="80">
        <f t="shared" si="41"/>
        <v>2636</v>
      </c>
      <c r="L88" s="245"/>
      <c r="M88" s="236"/>
      <c r="N88" s="241"/>
    </row>
    <row r="89" spans="1:14" s="232" customFormat="1" x14ac:dyDescent="0.3">
      <c r="A89" s="2" t="s">
        <v>30</v>
      </c>
      <c r="B89" s="3"/>
      <c r="C89" s="70">
        <f t="shared" si="33"/>
        <v>49.8</v>
      </c>
      <c r="D89" s="15">
        <f t="shared" si="34"/>
        <v>2330.9</v>
      </c>
      <c r="E89" s="25">
        <f t="shared" si="35"/>
        <v>320</v>
      </c>
      <c r="F89" s="28">
        <f t="shared" si="36"/>
        <v>2650.9</v>
      </c>
      <c r="G89" s="28">
        <f t="shared" si="37"/>
        <v>2651</v>
      </c>
      <c r="H89" s="28">
        <f t="shared" si="40"/>
        <v>2651</v>
      </c>
      <c r="I89" s="39">
        <f t="shared" si="38"/>
        <v>9.9999999999909051E-2</v>
      </c>
      <c r="J89" s="32">
        <f t="shared" si="39"/>
        <v>2331</v>
      </c>
      <c r="K89" s="81">
        <f t="shared" si="41"/>
        <v>2651</v>
      </c>
      <c r="L89" s="245"/>
      <c r="M89" s="236"/>
      <c r="N89" s="241"/>
    </row>
    <row r="90" spans="1:14" s="232" customFormat="1" x14ac:dyDescent="0.3">
      <c r="A90" s="2" t="s">
        <v>31</v>
      </c>
      <c r="B90" s="3"/>
      <c r="C90" s="70">
        <f t="shared" si="33"/>
        <v>63.5</v>
      </c>
      <c r="D90" s="15">
        <f t="shared" si="34"/>
        <v>2344.6</v>
      </c>
      <c r="E90" s="25">
        <f t="shared" si="35"/>
        <v>320</v>
      </c>
      <c r="F90" s="28">
        <f t="shared" si="36"/>
        <v>2664.6</v>
      </c>
      <c r="G90" s="28">
        <f t="shared" si="37"/>
        <v>2665</v>
      </c>
      <c r="H90" s="28">
        <f t="shared" si="40"/>
        <v>2665</v>
      </c>
      <c r="I90" s="39">
        <f t="shared" si="38"/>
        <v>0.40000000000009095</v>
      </c>
      <c r="J90" s="32">
        <f t="shared" si="39"/>
        <v>2345</v>
      </c>
      <c r="K90" s="81">
        <f t="shared" si="41"/>
        <v>2665</v>
      </c>
      <c r="L90" s="245"/>
      <c r="M90" s="236"/>
      <c r="N90" s="241"/>
    </row>
    <row r="91" spans="1:14" s="232" customFormat="1" x14ac:dyDescent="0.3">
      <c r="A91" s="2" t="s">
        <v>32</v>
      </c>
      <c r="B91" s="3"/>
      <c r="C91" s="70">
        <f t="shared" si="33"/>
        <v>89.7</v>
      </c>
      <c r="D91" s="15">
        <f t="shared" si="34"/>
        <v>2370.7999999999997</v>
      </c>
      <c r="E91" s="25">
        <f t="shared" si="35"/>
        <v>320</v>
      </c>
      <c r="F91" s="28">
        <f t="shared" si="36"/>
        <v>2690.7999999999997</v>
      </c>
      <c r="G91" s="28">
        <f t="shared" si="37"/>
        <v>2691</v>
      </c>
      <c r="H91" s="28">
        <f t="shared" si="40"/>
        <v>2691</v>
      </c>
      <c r="I91" s="39">
        <f t="shared" si="38"/>
        <v>0.20000000000027285</v>
      </c>
      <c r="J91" s="32">
        <f t="shared" si="39"/>
        <v>2371</v>
      </c>
      <c r="K91" s="81">
        <f t="shared" si="41"/>
        <v>2691</v>
      </c>
      <c r="L91" s="245"/>
      <c r="M91" s="236"/>
      <c r="N91" s="241"/>
    </row>
    <row r="92" spans="1:14" s="232" customFormat="1" x14ac:dyDescent="0.3">
      <c r="A92" s="2" t="s">
        <v>33</v>
      </c>
      <c r="B92" s="3"/>
      <c r="C92" s="70">
        <f t="shared" si="33"/>
        <v>117.2</v>
      </c>
      <c r="D92" s="15">
        <f t="shared" si="34"/>
        <v>2398.2999999999997</v>
      </c>
      <c r="E92" s="25">
        <f t="shared" si="35"/>
        <v>320</v>
      </c>
      <c r="F92" s="28">
        <f t="shared" si="36"/>
        <v>2718.2999999999997</v>
      </c>
      <c r="G92" s="28">
        <f t="shared" si="37"/>
        <v>2718</v>
      </c>
      <c r="H92" s="28">
        <f t="shared" si="40"/>
        <v>2718</v>
      </c>
      <c r="I92" s="39">
        <f t="shared" si="38"/>
        <v>-0.29999999999972715</v>
      </c>
      <c r="J92" s="32">
        <f t="shared" si="39"/>
        <v>2398</v>
      </c>
      <c r="K92" s="81">
        <f t="shared" si="41"/>
        <v>2718</v>
      </c>
      <c r="L92" s="245"/>
      <c r="M92" s="236"/>
      <c r="N92" s="241"/>
    </row>
    <row r="93" spans="1:14" x14ac:dyDescent="0.3">
      <c r="A93" s="2" t="s">
        <v>34</v>
      </c>
      <c r="B93" s="3"/>
      <c r="C93" s="70">
        <f t="shared" si="33"/>
        <v>124.6</v>
      </c>
      <c r="D93" s="15">
        <f t="shared" si="34"/>
        <v>2405.6999999999998</v>
      </c>
      <c r="E93" s="25">
        <f t="shared" si="35"/>
        <v>320</v>
      </c>
      <c r="F93" s="28">
        <f t="shared" si="36"/>
        <v>2725.7</v>
      </c>
      <c r="G93" s="28">
        <f t="shared" si="37"/>
        <v>2726</v>
      </c>
      <c r="H93" s="28">
        <f t="shared" si="40"/>
        <v>2726</v>
      </c>
      <c r="I93" s="39">
        <f t="shared" si="38"/>
        <v>0.3000000000001819</v>
      </c>
      <c r="J93" s="32">
        <f t="shared" si="39"/>
        <v>2406</v>
      </c>
      <c r="K93" s="81">
        <f t="shared" si="41"/>
        <v>2726</v>
      </c>
      <c r="L93" s="161"/>
      <c r="M93" s="182"/>
      <c r="N93" s="130"/>
    </row>
    <row r="94" spans="1:14" x14ac:dyDescent="0.3">
      <c r="A94" s="2" t="s">
        <v>35</v>
      </c>
      <c r="B94" s="3"/>
      <c r="C94" s="70">
        <f t="shared" si="33"/>
        <v>179</v>
      </c>
      <c r="D94" s="15">
        <f t="shared" si="34"/>
        <v>2460.1</v>
      </c>
      <c r="E94" s="25">
        <f t="shared" si="35"/>
        <v>320</v>
      </c>
      <c r="F94" s="28">
        <f t="shared" si="36"/>
        <v>2780.1</v>
      </c>
      <c r="G94" s="28">
        <f t="shared" si="37"/>
        <v>2780</v>
      </c>
      <c r="H94" s="28">
        <f t="shared" si="40"/>
        <v>2780</v>
      </c>
      <c r="I94" s="39">
        <f t="shared" si="38"/>
        <v>-9.9999999999909051E-2</v>
      </c>
      <c r="J94" s="32">
        <f t="shared" si="39"/>
        <v>2460</v>
      </c>
      <c r="K94" s="81">
        <f t="shared" si="41"/>
        <v>2780</v>
      </c>
      <c r="L94" s="161"/>
      <c r="M94" s="182"/>
      <c r="N94" s="130"/>
    </row>
    <row r="95" spans="1:14" x14ac:dyDescent="0.3">
      <c r="A95" s="2" t="s">
        <v>36</v>
      </c>
      <c r="B95" s="3"/>
      <c r="C95" s="70">
        <f t="shared" si="33"/>
        <v>182.6</v>
      </c>
      <c r="D95" s="15">
        <f t="shared" si="34"/>
        <v>2463.6999999999998</v>
      </c>
      <c r="E95" s="25">
        <f t="shared" si="35"/>
        <v>320</v>
      </c>
      <c r="F95" s="28">
        <f t="shared" si="36"/>
        <v>2783.7</v>
      </c>
      <c r="G95" s="28">
        <f t="shared" si="37"/>
        <v>2784</v>
      </c>
      <c r="H95" s="28">
        <f t="shared" si="40"/>
        <v>2784</v>
      </c>
      <c r="I95" s="39">
        <f t="shared" si="38"/>
        <v>0.3000000000001819</v>
      </c>
      <c r="J95" s="32">
        <f t="shared" si="39"/>
        <v>2464</v>
      </c>
      <c r="K95" s="81">
        <f t="shared" si="41"/>
        <v>2784</v>
      </c>
      <c r="L95" s="161"/>
      <c r="M95" s="182"/>
      <c r="N95" s="130"/>
    </row>
    <row r="96" spans="1:14" x14ac:dyDescent="0.3">
      <c r="A96" s="2" t="s">
        <v>37</v>
      </c>
      <c r="B96" s="3"/>
      <c r="C96" s="70">
        <f t="shared" si="33"/>
        <v>137.30000000000001</v>
      </c>
      <c r="D96" s="15">
        <f t="shared" si="34"/>
        <v>2418.4</v>
      </c>
      <c r="E96" s="25">
        <f t="shared" si="35"/>
        <v>320</v>
      </c>
      <c r="F96" s="28">
        <f t="shared" si="36"/>
        <v>2738.4</v>
      </c>
      <c r="G96" s="28">
        <f t="shared" si="37"/>
        <v>2738</v>
      </c>
      <c r="H96" s="28">
        <f t="shared" si="40"/>
        <v>2738</v>
      </c>
      <c r="I96" s="39">
        <f t="shared" si="38"/>
        <v>-0.40000000000009095</v>
      </c>
      <c r="J96" s="32">
        <f t="shared" si="39"/>
        <v>2418</v>
      </c>
      <c r="K96" s="81">
        <f t="shared" si="41"/>
        <v>2738</v>
      </c>
      <c r="L96" s="161"/>
      <c r="M96" s="182"/>
      <c r="N96" s="130"/>
    </row>
    <row r="97" spans="1:14" x14ac:dyDescent="0.3">
      <c r="A97" s="2" t="s">
        <v>38</v>
      </c>
      <c r="B97" s="3"/>
      <c r="C97" s="70">
        <f t="shared" si="33"/>
        <v>184</v>
      </c>
      <c r="D97" s="15">
        <f t="shared" si="34"/>
        <v>2465.1</v>
      </c>
      <c r="E97" s="25">
        <f t="shared" si="35"/>
        <v>320</v>
      </c>
      <c r="F97" s="28">
        <f t="shared" si="36"/>
        <v>2785.1</v>
      </c>
      <c r="G97" s="28">
        <f t="shared" si="37"/>
        <v>2785</v>
      </c>
      <c r="H97" s="28">
        <f t="shared" si="40"/>
        <v>2785</v>
      </c>
      <c r="I97" s="39">
        <f t="shared" si="38"/>
        <v>-9.9999999999909051E-2</v>
      </c>
      <c r="J97" s="32">
        <f t="shared" si="39"/>
        <v>2465</v>
      </c>
      <c r="K97" s="81">
        <f t="shared" si="41"/>
        <v>2785</v>
      </c>
      <c r="L97" s="161"/>
      <c r="M97" s="182"/>
      <c r="N97" s="130"/>
    </row>
    <row r="98" spans="1:14" x14ac:dyDescent="0.3">
      <c r="A98" s="2" t="s">
        <v>39</v>
      </c>
      <c r="B98" s="3"/>
      <c r="C98" s="70">
        <f t="shared" si="33"/>
        <v>171.4</v>
      </c>
      <c r="D98" s="15">
        <f t="shared" si="34"/>
        <v>2452.5</v>
      </c>
      <c r="E98" s="25">
        <f t="shared" si="35"/>
        <v>320</v>
      </c>
      <c r="F98" s="28">
        <f t="shared" si="36"/>
        <v>2772.5</v>
      </c>
      <c r="G98" s="28">
        <f t="shared" si="37"/>
        <v>2773</v>
      </c>
      <c r="H98" s="28">
        <f t="shared" si="40"/>
        <v>2773</v>
      </c>
      <c r="I98" s="39">
        <f t="shared" si="38"/>
        <v>0.5</v>
      </c>
      <c r="J98" s="32">
        <f t="shared" si="39"/>
        <v>2453</v>
      </c>
      <c r="K98" s="81">
        <f t="shared" si="41"/>
        <v>2773</v>
      </c>
      <c r="L98" s="161"/>
      <c r="M98" s="182"/>
      <c r="N98" s="130"/>
    </row>
    <row r="99" spans="1:14" s="232" customFormat="1" x14ac:dyDescent="0.3">
      <c r="A99" s="5" t="s">
        <v>69</v>
      </c>
      <c r="B99" s="3"/>
      <c r="C99" s="70">
        <f t="shared" si="33"/>
        <v>63.5</v>
      </c>
      <c r="D99" s="15">
        <f t="shared" si="34"/>
        <v>2344.6</v>
      </c>
      <c r="E99" s="25">
        <f t="shared" si="35"/>
        <v>320</v>
      </c>
      <c r="F99" s="28">
        <f t="shared" si="36"/>
        <v>2664.6</v>
      </c>
      <c r="G99" s="28">
        <f t="shared" si="37"/>
        <v>2665</v>
      </c>
      <c r="H99" s="28">
        <f t="shared" si="40"/>
        <v>2665</v>
      </c>
      <c r="I99" s="39">
        <f t="shared" si="38"/>
        <v>0.40000000000009095</v>
      </c>
      <c r="J99" s="32">
        <f t="shared" si="39"/>
        <v>2345</v>
      </c>
      <c r="K99" s="81">
        <f t="shared" si="41"/>
        <v>2665</v>
      </c>
      <c r="L99" s="241"/>
      <c r="M99" s="236"/>
      <c r="N99" s="241"/>
    </row>
    <row r="100" spans="1:14" x14ac:dyDescent="0.3">
      <c r="A100" s="5" t="s">
        <v>70</v>
      </c>
      <c r="B100" s="3"/>
      <c r="C100" s="70">
        <f t="shared" si="33"/>
        <v>171.4</v>
      </c>
      <c r="D100" s="15">
        <f t="shared" si="34"/>
        <v>2452.5</v>
      </c>
      <c r="E100" s="25">
        <f t="shared" si="35"/>
        <v>320</v>
      </c>
      <c r="F100" s="28">
        <f t="shared" si="36"/>
        <v>2772.5</v>
      </c>
      <c r="G100" s="28">
        <f t="shared" si="37"/>
        <v>2773</v>
      </c>
      <c r="H100" s="28">
        <f t="shared" si="40"/>
        <v>2773</v>
      </c>
      <c r="I100" s="39">
        <f t="shared" si="38"/>
        <v>0.5</v>
      </c>
      <c r="J100" s="32">
        <f t="shared" si="39"/>
        <v>2453</v>
      </c>
      <c r="K100" s="81">
        <f t="shared" si="41"/>
        <v>2773</v>
      </c>
      <c r="L100" s="161"/>
      <c r="M100" s="182"/>
      <c r="N100" s="130"/>
    </row>
    <row r="101" spans="1:14" x14ac:dyDescent="0.3">
      <c r="A101" s="2"/>
      <c r="B101" s="3"/>
      <c r="C101" s="70"/>
      <c r="D101" s="23"/>
      <c r="E101" s="52"/>
      <c r="F101" s="3"/>
      <c r="G101" s="3"/>
      <c r="H101" s="3"/>
      <c r="I101" s="122"/>
      <c r="J101" s="122"/>
      <c r="K101" s="81"/>
      <c r="L101" s="161"/>
      <c r="M101" s="182"/>
      <c r="N101" s="130"/>
    </row>
    <row r="102" spans="1:14" x14ac:dyDescent="0.3">
      <c r="A102" s="124"/>
      <c r="B102" s="125"/>
      <c r="C102" s="226"/>
      <c r="D102" s="15"/>
      <c r="E102" s="48"/>
      <c r="F102" s="30"/>
      <c r="G102" s="30"/>
      <c r="H102" s="30"/>
      <c r="I102" s="131"/>
      <c r="J102" s="131"/>
      <c r="K102" s="82"/>
      <c r="L102" s="161"/>
      <c r="M102" s="182"/>
      <c r="N102" s="130"/>
    </row>
    <row r="103" spans="1:14" s="232" customFormat="1" x14ac:dyDescent="0.3">
      <c r="A103" s="2" t="s">
        <v>40</v>
      </c>
      <c r="B103" s="15">
        <f>B84</f>
        <v>2281.1</v>
      </c>
      <c r="C103" s="70">
        <f t="shared" ref="C103:C111" si="42">C30</f>
        <v>24.7</v>
      </c>
      <c r="D103" s="15">
        <f t="shared" ref="D103:D111" si="43">$B$84+C103</f>
        <v>2305.7999999999997</v>
      </c>
      <c r="E103" s="25">
        <f t="shared" ref="E103:E111" si="44">$E$11</f>
        <v>320</v>
      </c>
      <c r="F103" s="28">
        <f t="shared" ref="F103:F111" si="45">D103+E103</f>
        <v>2625.7999999999997</v>
      </c>
      <c r="G103" s="28">
        <f t="shared" ref="G103:G111" si="46">ROUND(((F103*10)+0.4)/10,0)</f>
        <v>2626</v>
      </c>
      <c r="H103" s="28">
        <f t="shared" ref="H103:H111" si="47">IF(FLOOR(G103,1)&lt;1000,FLOOR(G103,1),FLOOR((G103),1))</f>
        <v>2626</v>
      </c>
      <c r="I103" s="39">
        <f t="shared" si="38"/>
        <v>0.20000000000027285</v>
      </c>
      <c r="J103" s="32">
        <f t="shared" ref="J103:J111" si="48">I103+D103</f>
        <v>2306</v>
      </c>
      <c r="K103" s="81">
        <f t="shared" ref="K103:K111" si="49">H103</f>
        <v>2626</v>
      </c>
      <c r="L103" s="245"/>
      <c r="M103" s="236"/>
      <c r="N103" s="241"/>
    </row>
    <row r="104" spans="1:14" x14ac:dyDescent="0.3">
      <c r="A104" s="71" t="s">
        <v>96</v>
      </c>
      <c r="B104" s="15"/>
      <c r="C104" s="70">
        <f t="shared" si="42"/>
        <v>39</v>
      </c>
      <c r="D104" s="15">
        <f>$B$84+C104</f>
        <v>2320.1</v>
      </c>
      <c r="E104" s="25">
        <f t="shared" si="44"/>
        <v>320</v>
      </c>
      <c r="F104" s="28">
        <f>D104+E104</f>
        <v>2640.1</v>
      </c>
      <c r="G104" s="28">
        <f>ROUND(((F104*10)+0.4)/10,0)</f>
        <v>2640</v>
      </c>
      <c r="H104" s="28">
        <f t="shared" si="47"/>
        <v>2640</v>
      </c>
      <c r="I104" s="39">
        <f>H104-F104</f>
        <v>-9.9999999999909051E-2</v>
      </c>
      <c r="J104" s="32">
        <f>I104+D104</f>
        <v>2320</v>
      </c>
      <c r="K104" s="81">
        <f>H104</f>
        <v>2640</v>
      </c>
      <c r="L104" s="161"/>
      <c r="M104" s="182"/>
      <c r="N104" s="130"/>
    </row>
    <row r="105" spans="1:14" x14ac:dyDescent="0.3">
      <c r="A105" s="2" t="s">
        <v>41</v>
      </c>
      <c r="B105" s="3"/>
      <c r="C105" s="70">
        <f t="shared" si="42"/>
        <v>30.8</v>
      </c>
      <c r="D105" s="15">
        <f t="shared" si="43"/>
        <v>2311.9</v>
      </c>
      <c r="E105" s="25">
        <f t="shared" si="44"/>
        <v>320</v>
      </c>
      <c r="F105" s="28">
        <f t="shared" si="45"/>
        <v>2631.9</v>
      </c>
      <c r="G105" s="28">
        <f t="shared" si="46"/>
        <v>2632</v>
      </c>
      <c r="H105" s="28">
        <f t="shared" si="47"/>
        <v>2632</v>
      </c>
      <c r="I105" s="39">
        <f t="shared" si="38"/>
        <v>9.9999999999909051E-2</v>
      </c>
      <c r="J105" s="32">
        <f t="shared" si="48"/>
        <v>2312</v>
      </c>
      <c r="K105" s="81">
        <f t="shared" si="49"/>
        <v>2632</v>
      </c>
      <c r="L105" s="161"/>
      <c r="M105" s="182"/>
      <c r="N105" s="130"/>
    </row>
    <row r="106" spans="1:14" s="232" customFormat="1" x14ac:dyDescent="0.3">
      <c r="A106" s="2" t="s">
        <v>42</v>
      </c>
      <c r="B106" s="3"/>
      <c r="C106" s="70">
        <f t="shared" si="42"/>
        <v>43.8</v>
      </c>
      <c r="D106" s="15">
        <f t="shared" si="43"/>
        <v>2324.9</v>
      </c>
      <c r="E106" s="25">
        <f t="shared" si="44"/>
        <v>320</v>
      </c>
      <c r="F106" s="28">
        <f t="shared" si="45"/>
        <v>2644.9</v>
      </c>
      <c r="G106" s="28">
        <f t="shared" si="46"/>
        <v>2645</v>
      </c>
      <c r="H106" s="28">
        <f t="shared" si="47"/>
        <v>2645</v>
      </c>
      <c r="I106" s="39">
        <f t="shared" si="38"/>
        <v>9.9999999999909051E-2</v>
      </c>
      <c r="J106" s="32">
        <f t="shared" si="48"/>
        <v>2325</v>
      </c>
      <c r="K106" s="81">
        <f t="shared" si="49"/>
        <v>2645</v>
      </c>
      <c r="L106" s="245"/>
      <c r="M106" s="236"/>
      <c r="N106" s="241"/>
    </row>
    <row r="107" spans="1:14" s="232" customFormat="1" x14ac:dyDescent="0.3">
      <c r="A107" s="2" t="s">
        <v>43</v>
      </c>
      <c r="B107" s="3"/>
      <c r="C107" s="70">
        <f t="shared" si="42"/>
        <v>60.1</v>
      </c>
      <c r="D107" s="15">
        <f t="shared" si="43"/>
        <v>2341.1999999999998</v>
      </c>
      <c r="E107" s="25">
        <f t="shared" si="44"/>
        <v>320</v>
      </c>
      <c r="F107" s="28">
        <f t="shared" si="45"/>
        <v>2661.2</v>
      </c>
      <c r="G107" s="28">
        <f t="shared" si="46"/>
        <v>2661</v>
      </c>
      <c r="H107" s="28">
        <f t="shared" si="47"/>
        <v>2661</v>
      </c>
      <c r="I107" s="39">
        <f t="shared" si="38"/>
        <v>-0.1999999999998181</v>
      </c>
      <c r="J107" s="32">
        <f t="shared" si="48"/>
        <v>2341</v>
      </c>
      <c r="K107" s="81">
        <f>H107</f>
        <v>2661</v>
      </c>
      <c r="L107" s="245"/>
      <c r="M107" s="236"/>
      <c r="N107" s="241"/>
    </row>
    <row r="108" spans="1:14" s="232" customFormat="1" x14ac:dyDescent="0.3">
      <c r="A108" s="2" t="s">
        <v>44</v>
      </c>
      <c r="B108" s="3"/>
      <c r="C108" s="70">
        <f t="shared" si="42"/>
        <v>56.7</v>
      </c>
      <c r="D108" s="15">
        <f t="shared" si="43"/>
        <v>2337.7999999999997</v>
      </c>
      <c r="E108" s="25">
        <f t="shared" si="44"/>
        <v>320</v>
      </c>
      <c r="F108" s="28">
        <f t="shared" si="45"/>
        <v>2657.7999999999997</v>
      </c>
      <c r="G108" s="28">
        <f t="shared" si="46"/>
        <v>2658</v>
      </c>
      <c r="H108" s="28">
        <f t="shared" si="47"/>
        <v>2658</v>
      </c>
      <c r="I108" s="39">
        <f t="shared" si="38"/>
        <v>0.20000000000027285</v>
      </c>
      <c r="J108" s="32">
        <f t="shared" si="48"/>
        <v>2338</v>
      </c>
      <c r="K108" s="81">
        <f t="shared" si="49"/>
        <v>2658</v>
      </c>
      <c r="L108" s="245"/>
      <c r="M108" s="236"/>
      <c r="N108" s="241"/>
    </row>
    <row r="109" spans="1:14" x14ac:dyDescent="0.3">
      <c r="A109" s="2" t="s">
        <v>45</v>
      </c>
      <c r="B109" s="3"/>
      <c r="C109" s="70">
        <f t="shared" si="42"/>
        <v>71.8</v>
      </c>
      <c r="D109" s="15">
        <f t="shared" si="43"/>
        <v>2352.9</v>
      </c>
      <c r="E109" s="25">
        <f t="shared" si="44"/>
        <v>320</v>
      </c>
      <c r="F109" s="28">
        <f t="shared" si="45"/>
        <v>2672.9</v>
      </c>
      <c r="G109" s="28">
        <f t="shared" si="46"/>
        <v>2673</v>
      </c>
      <c r="H109" s="28">
        <f t="shared" si="47"/>
        <v>2673</v>
      </c>
      <c r="I109" s="39">
        <f t="shared" si="38"/>
        <v>9.9999999999909051E-2</v>
      </c>
      <c r="J109" s="32">
        <f t="shared" si="48"/>
        <v>2353</v>
      </c>
      <c r="K109" s="81">
        <f t="shared" si="49"/>
        <v>2673</v>
      </c>
      <c r="L109" s="130"/>
      <c r="M109" s="182"/>
      <c r="N109" s="130"/>
    </row>
    <row r="110" spans="1:14" x14ac:dyDescent="0.3">
      <c r="A110" s="2" t="s">
        <v>46</v>
      </c>
      <c r="B110" s="3"/>
      <c r="C110" s="70">
        <f t="shared" si="42"/>
        <v>77.599999999999994</v>
      </c>
      <c r="D110" s="15">
        <f t="shared" si="43"/>
        <v>2358.6999999999998</v>
      </c>
      <c r="E110" s="25">
        <f t="shared" si="44"/>
        <v>320</v>
      </c>
      <c r="F110" s="28">
        <f t="shared" si="45"/>
        <v>2678.7</v>
      </c>
      <c r="G110" s="28">
        <f t="shared" si="46"/>
        <v>2679</v>
      </c>
      <c r="H110" s="28">
        <f t="shared" si="47"/>
        <v>2679</v>
      </c>
      <c r="I110" s="39">
        <f t="shared" si="38"/>
        <v>0.3000000000001819</v>
      </c>
      <c r="J110" s="32">
        <f t="shared" si="48"/>
        <v>2359</v>
      </c>
      <c r="K110" s="81">
        <f t="shared" si="49"/>
        <v>2679</v>
      </c>
      <c r="L110" s="130"/>
      <c r="M110" s="182"/>
      <c r="N110" s="130"/>
    </row>
    <row r="111" spans="1:14" x14ac:dyDescent="0.3">
      <c r="A111" s="2" t="s">
        <v>47</v>
      </c>
      <c r="B111" s="3"/>
      <c r="C111" s="70">
        <f t="shared" si="42"/>
        <v>90.8</v>
      </c>
      <c r="D111" s="15">
        <f t="shared" si="43"/>
        <v>2371.9</v>
      </c>
      <c r="E111" s="25">
        <f t="shared" si="44"/>
        <v>320</v>
      </c>
      <c r="F111" s="28">
        <f t="shared" si="45"/>
        <v>2691.9</v>
      </c>
      <c r="G111" s="28">
        <f t="shared" si="46"/>
        <v>2692</v>
      </c>
      <c r="H111" s="28">
        <f t="shared" si="47"/>
        <v>2692</v>
      </c>
      <c r="I111" s="39">
        <f t="shared" si="38"/>
        <v>9.9999999999909051E-2</v>
      </c>
      <c r="J111" s="32">
        <f t="shared" si="48"/>
        <v>2372</v>
      </c>
      <c r="K111" s="81">
        <f t="shared" si="49"/>
        <v>2692</v>
      </c>
      <c r="L111" s="161"/>
      <c r="M111" s="182"/>
      <c r="N111" s="130"/>
    </row>
    <row r="112" spans="1:14" x14ac:dyDescent="0.3">
      <c r="A112" s="6"/>
      <c r="B112" s="42"/>
      <c r="C112" s="227"/>
      <c r="D112" s="23"/>
      <c r="E112" s="52"/>
      <c r="F112" s="31"/>
      <c r="G112" s="31"/>
      <c r="H112" s="31"/>
      <c r="I112" s="40"/>
      <c r="J112" s="34"/>
      <c r="K112" s="83"/>
      <c r="L112" s="161"/>
      <c r="M112" s="182"/>
      <c r="N112" s="130"/>
    </row>
    <row r="113" spans="1:14" x14ac:dyDescent="0.3">
      <c r="A113" s="2"/>
      <c r="B113" s="3"/>
      <c r="C113" s="70"/>
      <c r="D113" s="15"/>
      <c r="E113" s="48"/>
      <c r="F113" s="28"/>
      <c r="G113" s="28"/>
      <c r="H113" s="28"/>
      <c r="I113" s="122"/>
      <c r="J113" s="122"/>
      <c r="K113" s="81"/>
      <c r="L113" s="161"/>
      <c r="M113" s="182"/>
      <c r="N113" s="130"/>
    </row>
    <row r="114" spans="1:14" x14ac:dyDescent="0.3">
      <c r="A114" s="2" t="s">
        <v>48</v>
      </c>
      <c r="B114" s="3"/>
      <c r="C114" s="70">
        <f t="shared" ref="C114:C134" si="50">C41</f>
        <v>50.3</v>
      </c>
      <c r="D114" s="15">
        <f t="shared" ref="D114:D128" si="51">$B$84+C114</f>
        <v>2331.4</v>
      </c>
      <c r="E114" s="25">
        <f t="shared" ref="E114:E134" si="52">$E$11</f>
        <v>320</v>
      </c>
      <c r="F114" s="28">
        <f t="shared" ref="F114:F134" si="53">D114+E114</f>
        <v>2651.4</v>
      </c>
      <c r="G114" s="28">
        <f t="shared" ref="G114:G134" si="54">ROUND(((F114*10)+0.4)/10,0)</f>
        <v>2651</v>
      </c>
      <c r="H114" s="28">
        <f t="shared" ref="H114:H134" si="55">IF(FLOOR(G114,1)&lt;1000,FLOOR(G114,1),FLOOR((G114),1))</f>
        <v>2651</v>
      </c>
      <c r="I114" s="39">
        <f t="shared" si="38"/>
        <v>-0.40000000000009095</v>
      </c>
      <c r="J114" s="32">
        <f t="shared" ref="J114:J134" si="56">I114+D114</f>
        <v>2331</v>
      </c>
      <c r="K114" s="81">
        <f t="shared" ref="K114:K134" si="57">H114</f>
        <v>2651</v>
      </c>
      <c r="L114" s="161"/>
      <c r="M114" s="182"/>
      <c r="N114" s="130"/>
    </row>
    <row r="115" spans="1:14" x14ac:dyDescent="0.3">
      <c r="A115" s="46" t="s">
        <v>49</v>
      </c>
      <c r="B115" s="122"/>
      <c r="C115" s="70">
        <f t="shared" si="50"/>
        <v>60.5</v>
      </c>
      <c r="D115" s="50">
        <f t="shared" si="51"/>
        <v>2341.6</v>
      </c>
      <c r="E115" s="25">
        <f t="shared" si="52"/>
        <v>320</v>
      </c>
      <c r="F115" s="32">
        <f t="shared" si="53"/>
        <v>2661.6</v>
      </c>
      <c r="G115" s="32">
        <f t="shared" si="54"/>
        <v>2662</v>
      </c>
      <c r="H115" s="28">
        <f t="shared" si="55"/>
        <v>2662</v>
      </c>
      <c r="I115" s="39">
        <f>H115-F115</f>
        <v>0.40000000000009095</v>
      </c>
      <c r="J115" s="32">
        <f t="shared" si="56"/>
        <v>2342</v>
      </c>
      <c r="K115" s="81">
        <f t="shared" si="57"/>
        <v>2662</v>
      </c>
      <c r="L115" s="141"/>
      <c r="M115" s="236"/>
      <c r="N115" s="130"/>
    </row>
    <row r="116" spans="1:14" x14ac:dyDescent="0.3">
      <c r="A116" s="2" t="s">
        <v>50</v>
      </c>
      <c r="B116" s="3"/>
      <c r="C116" s="70">
        <f t="shared" si="50"/>
        <v>77.5</v>
      </c>
      <c r="D116" s="50">
        <f t="shared" si="51"/>
        <v>2358.6</v>
      </c>
      <c r="E116" s="25">
        <f t="shared" si="52"/>
        <v>320</v>
      </c>
      <c r="F116" s="28">
        <f t="shared" si="53"/>
        <v>2678.6</v>
      </c>
      <c r="G116" s="28">
        <f t="shared" si="54"/>
        <v>2679</v>
      </c>
      <c r="H116" s="28">
        <f t="shared" si="55"/>
        <v>2679</v>
      </c>
      <c r="I116" s="39">
        <f t="shared" si="38"/>
        <v>0.40000000000009095</v>
      </c>
      <c r="J116" s="32">
        <f t="shared" si="56"/>
        <v>2359</v>
      </c>
      <c r="K116" s="81">
        <f t="shared" si="57"/>
        <v>2679</v>
      </c>
      <c r="L116" s="161"/>
      <c r="M116" s="182"/>
      <c r="N116" s="130"/>
    </row>
    <row r="117" spans="1:14" x14ac:dyDescent="0.3">
      <c r="A117" s="2" t="s">
        <v>51</v>
      </c>
      <c r="B117" s="3"/>
      <c r="C117" s="70">
        <f t="shared" si="50"/>
        <v>97.9</v>
      </c>
      <c r="D117" s="50">
        <f t="shared" si="51"/>
        <v>2379</v>
      </c>
      <c r="E117" s="25">
        <f t="shared" si="52"/>
        <v>320</v>
      </c>
      <c r="F117" s="28">
        <f t="shared" si="53"/>
        <v>2699</v>
      </c>
      <c r="G117" s="28">
        <f t="shared" si="54"/>
        <v>2699</v>
      </c>
      <c r="H117" s="28">
        <f t="shared" si="55"/>
        <v>2699</v>
      </c>
      <c r="I117" s="39">
        <f t="shared" si="38"/>
        <v>0</v>
      </c>
      <c r="J117" s="32">
        <f t="shared" si="56"/>
        <v>2379</v>
      </c>
      <c r="K117" s="81">
        <f t="shared" si="57"/>
        <v>2699</v>
      </c>
      <c r="L117" s="161"/>
      <c r="M117" s="182"/>
      <c r="N117" s="130"/>
    </row>
    <row r="118" spans="1:14" x14ac:dyDescent="0.3">
      <c r="A118" s="7" t="s">
        <v>52</v>
      </c>
      <c r="B118" s="16" t="s">
        <v>53</v>
      </c>
      <c r="C118" s="218">
        <f t="shared" si="50"/>
        <v>91.1</v>
      </c>
      <c r="D118" s="17">
        <f t="shared" si="51"/>
        <v>2372.1999999999998</v>
      </c>
      <c r="E118" s="308">
        <f t="shared" si="52"/>
        <v>320</v>
      </c>
      <c r="F118" s="26">
        <f t="shared" si="53"/>
        <v>2692.2</v>
      </c>
      <c r="G118" s="26">
        <f t="shared" si="54"/>
        <v>2692</v>
      </c>
      <c r="H118" s="26">
        <f t="shared" si="55"/>
        <v>2692</v>
      </c>
      <c r="I118" s="41">
        <f>H118-F118</f>
        <v>-0.1999999999998181</v>
      </c>
      <c r="J118" s="35">
        <f t="shared" si="56"/>
        <v>2372</v>
      </c>
      <c r="K118" s="253">
        <f>H118</f>
        <v>2692</v>
      </c>
      <c r="L118" s="161"/>
      <c r="M118" s="182"/>
      <c r="N118" s="130"/>
    </row>
    <row r="119" spans="1:14" x14ac:dyDescent="0.3">
      <c r="A119" s="2" t="s">
        <v>54</v>
      </c>
      <c r="B119" s="3"/>
      <c r="C119" s="70">
        <f t="shared" si="50"/>
        <v>111.8</v>
      </c>
      <c r="D119" s="50">
        <f t="shared" si="51"/>
        <v>2392.9</v>
      </c>
      <c r="E119" s="25">
        <f t="shared" si="52"/>
        <v>320</v>
      </c>
      <c r="F119" s="28">
        <f t="shared" si="53"/>
        <v>2712.9</v>
      </c>
      <c r="G119" s="28">
        <f t="shared" si="54"/>
        <v>2713</v>
      </c>
      <c r="H119" s="28">
        <f t="shared" si="55"/>
        <v>2713</v>
      </c>
      <c r="I119" s="38">
        <f>H119-F119</f>
        <v>9.9999999999909051E-2</v>
      </c>
      <c r="J119" s="32">
        <f t="shared" si="56"/>
        <v>2393</v>
      </c>
      <c r="K119" s="80">
        <f t="shared" si="57"/>
        <v>2713</v>
      </c>
      <c r="L119" s="161"/>
      <c r="M119" s="182"/>
      <c r="N119" s="130"/>
    </row>
    <row r="120" spans="1:14" x14ac:dyDescent="0.3">
      <c r="A120" s="2" t="s">
        <v>55</v>
      </c>
      <c r="B120" s="3"/>
      <c r="C120" s="70">
        <f t="shared" si="50"/>
        <v>136.1</v>
      </c>
      <c r="D120" s="50">
        <f t="shared" si="51"/>
        <v>2417.1999999999998</v>
      </c>
      <c r="E120" s="25">
        <f t="shared" si="52"/>
        <v>320</v>
      </c>
      <c r="F120" s="28">
        <f t="shared" si="53"/>
        <v>2737.2</v>
      </c>
      <c r="G120" s="28">
        <f t="shared" si="54"/>
        <v>2737</v>
      </c>
      <c r="H120" s="28">
        <f t="shared" si="55"/>
        <v>2737</v>
      </c>
      <c r="I120" s="38">
        <f t="shared" ref="I120:I134" si="58">H120-F120</f>
        <v>-0.1999999999998181</v>
      </c>
      <c r="J120" s="32">
        <f t="shared" si="56"/>
        <v>2417</v>
      </c>
      <c r="K120" s="80">
        <f t="shared" si="57"/>
        <v>2737</v>
      </c>
      <c r="L120" s="161"/>
      <c r="M120" s="182"/>
      <c r="N120" s="130"/>
    </row>
    <row r="121" spans="1:14" x14ac:dyDescent="0.3">
      <c r="A121" s="2" t="s">
        <v>56</v>
      </c>
      <c r="B121" s="3"/>
      <c r="C121" s="70">
        <f t="shared" si="50"/>
        <v>143.69999999999999</v>
      </c>
      <c r="D121" s="50">
        <f t="shared" si="51"/>
        <v>2424.7999999999997</v>
      </c>
      <c r="E121" s="25">
        <f t="shared" si="52"/>
        <v>320</v>
      </c>
      <c r="F121" s="28">
        <f t="shared" si="53"/>
        <v>2744.7999999999997</v>
      </c>
      <c r="G121" s="28">
        <f t="shared" si="54"/>
        <v>2745</v>
      </c>
      <c r="H121" s="28">
        <f t="shared" si="55"/>
        <v>2745</v>
      </c>
      <c r="I121" s="38">
        <f t="shared" si="58"/>
        <v>0.20000000000027285</v>
      </c>
      <c r="J121" s="32">
        <f t="shared" si="56"/>
        <v>2425</v>
      </c>
      <c r="K121" s="80">
        <f t="shared" si="57"/>
        <v>2745</v>
      </c>
      <c r="L121" s="161"/>
      <c r="M121" s="182"/>
      <c r="N121" s="130"/>
    </row>
    <row r="122" spans="1:14" x14ac:dyDescent="0.3">
      <c r="A122" s="2" t="s">
        <v>57</v>
      </c>
      <c r="B122" s="3"/>
      <c r="C122" s="70">
        <f t="shared" si="50"/>
        <v>163.5</v>
      </c>
      <c r="D122" s="50">
        <f t="shared" si="51"/>
        <v>2444.6</v>
      </c>
      <c r="E122" s="25">
        <f t="shared" si="52"/>
        <v>320</v>
      </c>
      <c r="F122" s="28">
        <f t="shared" si="53"/>
        <v>2764.6</v>
      </c>
      <c r="G122" s="28">
        <f t="shared" si="54"/>
        <v>2765</v>
      </c>
      <c r="H122" s="28">
        <f t="shared" si="55"/>
        <v>2765</v>
      </c>
      <c r="I122" s="38">
        <f t="shared" si="58"/>
        <v>0.40000000000009095</v>
      </c>
      <c r="J122" s="32">
        <f t="shared" si="56"/>
        <v>2445</v>
      </c>
      <c r="K122" s="80">
        <f t="shared" si="57"/>
        <v>2765</v>
      </c>
      <c r="L122" s="161"/>
      <c r="M122" s="182"/>
      <c r="N122" s="130"/>
    </row>
    <row r="123" spans="1:14" x14ac:dyDescent="0.3">
      <c r="A123" s="2" t="s">
        <v>58</v>
      </c>
      <c r="B123" s="3"/>
      <c r="C123" s="70">
        <f t="shared" si="50"/>
        <v>189</v>
      </c>
      <c r="D123" s="50">
        <f t="shared" si="51"/>
        <v>2470.1</v>
      </c>
      <c r="E123" s="25">
        <f t="shared" si="52"/>
        <v>320</v>
      </c>
      <c r="F123" s="28">
        <f t="shared" si="53"/>
        <v>2790.1</v>
      </c>
      <c r="G123" s="28">
        <f t="shared" si="54"/>
        <v>2790</v>
      </c>
      <c r="H123" s="28">
        <f t="shared" si="55"/>
        <v>2790</v>
      </c>
      <c r="I123" s="38">
        <f t="shared" si="58"/>
        <v>-9.9999999999909051E-2</v>
      </c>
      <c r="J123" s="32">
        <f t="shared" si="56"/>
        <v>2470</v>
      </c>
      <c r="K123" s="80">
        <f t="shared" si="57"/>
        <v>2790</v>
      </c>
      <c r="L123" s="161"/>
      <c r="M123" s="182"/>
      <c r="N123" s="130"/>
    </row>
    <row r="124" spans="1:14" x14ac:dyDescent="0.3">
      <c r="A124" s="2" t="s">
        <v>59</v>
      </c>
      <c r="B124" s="3"/>
      <c r="C124" s="70">
        <f t="shared" si="50"/>
        <v>167.4</v>
      </c>
      <c r="D124" s="50">
        <f t="shared" si="51"/>
        <v>2448.5</v>
      </c>
      <c r="E124" s="25">
        <f t="shared" si="52"/>
        <v>320</v>
      </c>
      <c r="F124" s="28">
        <f t="shared" si="53"/>
        <v>2768.5</v>
      </c>
      <c r="G124" s="28">
        <f t="shared" si="54"/>
        <v>2769</v>
      </c>
      <c r="H124" s="28">
        <f t="shared" si="55"/>
        <v>2769</v>
      </c>
      <c r="I124" s="38">
        <f t="shared" si="58"/>
        <v>0.5</v>
      </c>
      <c r="J124" s="32">
        <f t="shared" si="56"/>
        <v>2449</v>
      </c>
      <c r="K124" s="80">
        <f t="shared" si="57"/>
        <v>2769</v>
      </c>
      <c r="L124" s="161"/>
      <c r="M124" s="182"/>
      <c r="N124" s="130"/>
    </row>
    <row r="125" spans="1:14" x14ac:dyDescent="0.3">
      <c r="A125" s="2" t="s">
        <v>60</v>
      </c>
      <c r="B125" s="3"/>
      <c r="C125" s="70">
        <f t="shared" si="50"/>
        <v>168.5</v>
      </c>
      <c r="D125" s="50">
        <f t="shared" si="51"/>
        <v>2449.6</v>
      </c>
      <c r="E125" s="25">
        <f t="shared" si="52"/>
        <v>320</v>
      </c>
      <c r="F125" s="28">
        <f t="shared" si="53"/>
        <v>2769.6</v>
      </c>
      <c r="G125" s="28">
        <f t="shared" si="54"/>
        <v>2770</v>
      </c>
      <c r="H125" s="28">
        <f t="shared" si="55"/>
        <v>2770</v>
      </c>
      <c r="I125" s="38">
        <f t="shared" si="58"/>
        <v>0.40000000000009095</v>
      </c>
      <c r="J125" s="32">
        <f t="shared" si="56"/>
        <v>2450</v>
      </c>
      <c r="K125" s="80">
        <f t="shared" si="57"/>
        <v>2770</v>
      </c>
      <c r="L125" s="161"/>
      <c r="M125" s="182"/>
      <c r="N125" s="130"/>
    </row>
    <row r="126" spans="1:14" x14ac:dyDescent="0.3">
      <c r="A126" s="2" t="s">
        <v>61</v>
      </c>
      <c r="B126" s="3"/>
      <c r="C126" s="70">
        <f t="shared" si="50"/>
        <v>188.3</v>
      </c>
      <c r="D126" s="50">
        <f t="shared" si="51"/>
        <v>2469.4</v>
      </c>
      <c r="E126" s="25">
        <f t="shared" si="52"/>
        <v>320</v>
      </c>
      <c r="F126" s="28">
        <f t="shared" si="53"/>
        <v>2789.4</v>
      </c>
      <c r="G126" s="28">
        <f t="shared" si="54"/>
        <v>2789</v>
      </c>
      <c r="H126" s="28">
        <f t="shared" si="55"/>
        <v>2789</v>
      </c>
      <c r="I126" s="38">
        <f t="shared" si="58"/>
        <v>-0.40000000000009095</v>
      </c>
      <c r="J126" s="32">
        <f t="shared" si="56"/>
        <v>2469</v>
      </c>
      <c r="K126" s="80">
        <f t="shared" si="57"/>
        <v>2789</v>
      </c>
      <c r="L126" s="161"/>
      <c r="M126" s="182"/>
      <c r="N126" s="130"/>
    </row>
    <row r="127" spans="1:14" x14ac:dyDescent="0.3">
      <c r="A127" s="5" t="s">
        <v>71</v>
      </c>
      <c r="B127" s="3"/>
      <c r="C127" s="70">
        <f t="shared" si="50"/>
        <v>77.5</v>
      </c>
      <c r="D127" s="50">
        <f t="shared" si="51"/>
        <v>2358.6</v>
      </c>
      <c r="E127" s="25">
        <f t="shared" si="52"/>
        <v>320</v>
      </c>
      <c r="F127" s="28">
        <f t="shared" si="53"/>
        <v>2678.6</v>
      </c>
      <c r="G127" s="28">
        <f t="shared" si="54"/>
        <v>2679</v>
      </c>
      <c r="H127" s="28">
        <f t="shared" si="55"/>
        <v>2679</v>
      </c>
      <c r="I127" s="38">
        <f t="shared" si="58"/>
        <v>0.40000000000009095</v>
      </c>
      <c r="J127" s="32">
        <f t="shared" si="56"/>
        <v>2359</v>
      </c>
      <c r="K127" s="80">
        <f t="shared" si="57"/>
        <v>2679</v>
      </c>
      <c r="L127" s="161"/>
      <c r="M127" s="182"/>
      <c r="N127" s="130"/>
    </row>
    <row r="128" spans="1:14" x14ac:dyDescent="0.3">
      <c r="A128" s="5" t="s">
        <v>72</v>
      </c>
      <c r="B128" s="3"/>
      <c r="C128" s="70">
        <f t="shared" si="50"/>
        <v>97.9</v>
      </c>
      <c r="D128" s="50">
        <f t="shared" si="51"/>
        <v>2379</v>
      </c>
      <c r="E128" s="25">
        <f t="shared" si="52"/>
        <v>320</v>
      </c>
      <c r="F128" s="28">
        <f t="shared" si="53"/>
        <v>2699</v>
      </c>
      <c r="G128" s="28">
        <f t="shared" si="54"/>
        <v>2699</v>
      </c>
      <c r="H128" s="28">
        <f t="shared" si="55"/>
        <v>2699</v>
      </c>
      <c r="I128" s="38">
        <f t="shared" si="58"/>
        <v>0</v>
      </c>
      <c r="J128" s="32">
        <f t="shared" si="56"/>
        <v>2379</v>
      </c>
      <c r="K128" s="80">
        <f t="shared" si="57"/>
        <v>2699</v>
      </c>
      <c r="L128" s="161"/>
      <c r="M128" s="182"/>
      <c r="N128" s="130"/>
    </row>
    <row r="129" spans="1:14" x14ac:dyDescent="0.3">
      <c r="A129" s="5" t="s">
        <v>73</v>
      </c>
      <c r="B129" s="3"/>
      <c r="C129" s="70">
        <f t="shared" si="50"/>
        <v>111.8</v>
      </c>
      <c r="D129" s="15">
        <f t="shared" ref="D129:D134" si="59">$B$84+C129</f>
        <v>2392.9</v>
      </c>
      <c r="E129" s="25">
        <f t="shared" si="52"/>
        <v>320</v>
      </c>
      <c r="F129" s="28">
        <f t="shared" si="53"/>
        <v>2712.9</v>
      </c>
      <c r="G129" s="28">
        <f t="shared" si="54"/>
        <v>2713</v>
      </c>
      <c r="H129" s="28">
        <f t="shared" si="55"/>
        <v>2713</v>
      </c>
      <c r="I129" s="38">
        <f t="shared" si="58"/>
        <v>9.9999999999909051E-2</v>
      </c>
      <c r="J129" s="32">
        <f t="shared" si="56"/>
        <v>2393</v>
      </c>
      <c r="K129" s="80">
        <f t="shared" si="57"/>
        <v>2713</v>
      </c>
      <c r="L129" s="161"/>
      <c r="M129" s="182"/>
      <c r="N129" s="130"/>
    </row>
    <row r="130" spans="1:14" x14ac:dyDescent="0.3">
      <c r="A130" s="5" t="s">
        <v>74</v>
      </c>
      <c r="B130" s="3"/>
      <c r="C130" s="70">
        <f t="shared" si="50"/>
        <v>136.1</v>
      </c>
      <c r="D130" s="15">
        <f t="shared" si="59"/>
        <v>2417.1999999999998</v>
      </c>
      <c r="E130" s="25">
        <f t="shared" si="52"/>
        <v>320</v>
      </c>
      <c r="F130" s="28">
        <f t="shared" si="53"/>
        <v>2737.2</v>
      </c>
      <c r="G130" s="28">
        <f t="shared" si="54"/>
        <v>2737</v>
      </c>
      <c r="H130" s="28">
        <f t="shared" si="55"/>
        <v>2737</v>
      </c>
      <c r="I130" s="38">
        <f t="shared" si="58"/>
        <v>-0.1999999999998181</v>
      </c>
      <c r="J130" s="32">
        <f t="shared" si="56"/>
        <v>2417</v>
      </c>
      <c r="K130" s="80">
        <f t="shared" si="57"/>
        <v>2737</v>
      </c>
      <c r="L130" s="161"/>
      <c r="M130" s="182"/>
      <c r="N130" s="130"/>
    </row>
    <row r="131" spans="1:14" x14ac:dyDescent="0.3">
      <c r="A131" s="5" t="s">
        <v>75</v>
      </c>
      <c r="B131" s="3"/>
      <c r="C131" s="70">
        <f t="shared" si="50"/>
        <v>143.69999999999999</v>
      </c>
      <c r="D131" s="15">
        <f t="shared" si="59"/>
        <v>2424.7999999999997</v>
      </c>
      <c r="E131" s="25">
        <f t="shared" si="52"/>
        <v>320</v>
      </c>
      <c r="F131" s="28">
        <f t="shared" si="53"/>
        <v>2744.7999999999997</v>
      </c>
      <c r="G131" s="28">
        <f t="shared" si="54"/>
        <v>2745</v>
      </c>
      <c r="H131" s="28">
        <f t="shared" si="55"/>
        <v>2745</v>
      </c>
      <c r="I131" s="38">
        <f t="shared" si="58"/>
        <v>0.20000000000027285</v>
      </c>
      <c r="J131" s="32">
        <f t="shared" si="56"/>
        <v>2425</v>
      </c>
      <c r="K131" s="80">
        <f t="shared" si="57"/>
        <v>2745</v>
      </c>
      <c r="L131" s="161"/>
      <c r="M131" s="182"/>
      <c r="N131" s="130"/>
    </row>
    <row r="132" spans="1:14" x14ac:dyDescent="0.3">
      <c r="A132" s="5" t="s">
        <v>76</v>
      </c>
      <c r="B132" s="3"/>
      <c r="C132" s="70">
        <f t="shared" si="50"/>
        <v>163.5</v>
      </c>
      <c r="D132" s="15">
        <f t="shared" si="59"/>
        <v>2444.6</v>
      </c>
      <c r="E132" s="25">
        <f t="shared" si="52"/>
        <v>320</v>
      </c>
      <c r="F132" s="28">
        <f t="shared" si="53"/>
        <v>2764.6</v>
      </c>
      <c r="G132" s="28">
        <f t="shared" si="54"/>
        <v>2765</v>
      </c>
      <c r="H132" s="28">
        <f t="shared" si="55"/>
        <v>2765</v>
      </c>
      <c r="I132" s="38">
        <f t="shared" si="58"/>
        <v>0.40000000000009095</v>
      </c>
      <c r="J132" s="32">
        <f t="shared" si="56"/>
        <v>2445</v>
      </c>
      <c r="K132" s="80">
        <f t="shared" si="57"/>
        <v>2765</v>
      </c>
      <c r="L132" s="130"/>
      <c r="M132" s="182"/>
      <c r="N132" s="130"/>
    </row>
    <row r="133" spans="1:14" x14ac:dyDescent="0.3">
      <c r="A133" s="5" t="s">
        <v>77</v>
      </c>
      <c r="B133" s="3"/>
      <c r="C133" s="70">
        <f t="shared" si="50"/>
        <v>189</v>
      </c>
      <c r="D133" s="15">
        <f t="shared" si="59"/>
        <v>2470.1</v>
      </c>
      <c r="E133" s="25">
        <f t="shared" si="52"/>
        <v>320</v>
      </c>
      <c r="F133" s="28">
        <f t="shared" si="53"/>
        <v>2790.1</v>
      </c>
      <c r="G133" s="28">
        <f t="shared" si="54"/>
        <v>2790</v>
      </c>
      <c r="H133" s="28">
        <f t="shared" si="55"/>
        <v>2790</v>
      </c>
      <c r="I133" s="38">
        <f t="shared" si="58"/>
        <v>-9.9999999999909051E-2</v>
      </c>
      <c r="J133" s="32">
        <f t="shared" si="56"/>
        <v>2470</v>
      </c>
      <c r="K133" s="80">
        <f t="shared" si="57"/>
        <v>2790</v>
      </c>
      <c r="L133" s="130"/>
      <c r="M133" s="182"/>
      <c r="N133" s="130"/>
    </row>
    <row r="134" spans="1:14" x14ac:dyDescent="0.3">
      <c r="A134" s="5" t="s">
        <v>78</v>
      </c>
      <c r="B134" s="3"/>
      <c r="C134" s="70">
        <f t="shared" si="50"/>
        <v>188.3</v>
      </c>
      <c r="D134" s="15">
        <f t="shared" si="59"/>
        <v>2469.4</v>
      </c>
      <c r="E134" s="25">
        <f t="shared" si="52"/>
        <v>320</v>
      </c>
      <c r="F134" s="28">
        <f t="shared" si="53"/>
        <v>2789.4</v>
      </c>
      <c r="G134" s="28">
        <f t="shared" si="54"/>
        <v>2789</v>
      </c>
      <c r="H134" s="28">
        <f t="shared" si="55"/>
        <v>2789</v>
      </c>
      <c r="I134" s="38">
        <f t="shared" si="58"/>
        <v>-0.40000000000009095</v>
      </c>
      <c r="J134" s="32">
        <f t="shared" si="56"/>
        <v>2469</v>
      </c>
      <c r="K134" s="80">
        <f t="shared" si="57"/>
        <v>2789</v>
      </c>
      <c r="L134" s="161"/>
      <c r="M134" s="182"/>
      <c r="N134" s="130"/>
    </row>
    <row r="135" spans="1:14" x14ac:dyDescent="0.3">
      <c r="A135" s="8"/>
      <c r="B135" s="42"/>
      <c r="C135" s="227"/>
      <c r="D135" s="23"/>
      <c r="E135" s="52"/>
      <c r="F135" s="31"/>
      <c r="G135" s="31"/>
      <c r="H135" s="31"/>
      <c r="I135" s="40"/>
      <c r="J135" s="34"/>
      <c r="K135" s="83"/>
      <c r="L135" s="161"/>
      <c r="M135" s="182"/>
      <c r="N135" s="130"/>
    </row>
    <row r="136" spans="1:14" x14ac:dyDescent="0.3">
      <c r="A136" s="2"/>
      <c r="B136" s="3"/>
      <c r="C136" s="70"/>
      <c r="D136" s="15"/>
      <c r="E136" s="48"/>
      <c r="F136" s="28"/>
      <c r="G136" s="28"/>
      <c r="H136" s="28"/>
      <c r="I136" s="122"/>
      <c r="J136" s="122"/>
      <c r="K136" s="81"/>
      <c r="L136" s="161"/>
      <c r="M136" s="182"/>
      <c r="N136" s="130"/>
    </row>
    <row r="137" spans="1:14" x14ac:dyDescent="0.3">
      <c r="A137" s="2" t="s">
        <v>62</v>
      </c>
      <c r="B137" s="15">
        <f>B84</f>
        <v>2281.1</v>
      </c>
      <c r="C137" s="70">
        <f t="shared" ref="C137:C143" si="60">C64</f>
        <v>91.2</v>
      </c>
      <c r="D137" s="15">
        <f t="shared" ref="D137:D143" si="61">$B$84+C137</f>
        <v>2372.2999999999997</v>
      </c>
      <c r="E137" s="25">
        <f t="shared" ref="E137:E143" si="62">$E$11</f>
        <v>320</v>
      </c>
      <c r="F137" s="28">
        <f t="shared" ref="F137:F143" si="63">D137+E137</f>
        <v>2692.2999999999997</v>
      </c>
      <c r="G137" s="28">
        <f t="shared" ref="G137:G143" si="64">ROUND(((F137*10)+0.4)/10,0)</f>
        <v>2692</v>
      </c>
      <c r="H137" s="28">
        <f t="shared" ref="H137:H143" si="65">IF(FLOOR(G137,1)&lt;1000,FLOOR(G137,1),FLOOR((G137),1))</f>
        <v>2692</v>
      </c>
      <c r="I137" s="39">
        <f t="shared" si="38"/>
        <v>-0.29999999999972715</v>
      </c>
      <c r="J137" s="32">
        <f t="shared" ref="J137:J143" si="66">I137+D137</f>
        <v>2372</v>
      </c>
      <c r="K137" s="81">
        <f t="shared" ref="K137:K143" si="67">H137</f>
        <v>2692</v>
      </c>
      <c r="L137" s="161"/>
      <c r="M137" s="182"/>
      <c r="N137" s="130"/>
    </row>
    <row r="138" spans="1:14" x14ac:dyDescent="0.3">
      <c r="A138" s="2" t="s">
        <v>63</v>
      </c>
      <c r="B138" s="3"/>
      <c r="C138" s="70">
        <f t="shared" si="60"/>
        <v>117.3</v>
      </c>
      <c r="D138" s="15">
        <f t="shared" si="61"/>
        <v>2398.4</v>
      </c>
      <c r="E138" s="25">
        <f t="shared" si="62"/>
        <v>320</v>
      </c>
      <c r="F138" s="28">
        <f t="shared" si="63"/>
        <v>2718.4</v>
      </c>
      <c r="G138" s="28">
        <f t="shared" si="64"/>
        <v>2718</v>
      </c>
      <c r="H138" s="28">
        <f t="shared" si="65"/>
        <v>2718</v>
      </c>
      <c r="I138" s="39">
        <f t="shared" si="38"/>
        <v>-0.40000000000009095</v>
      </c>
      <c r="J138" s="32">
        <f t="shared" si="66"/>
        <v>2398</v>
      </c>
      <c r="K138" s="81">
        <f t="shared" si="67"/>
        <v>2718</v>
      </c>
      <c r="L138" s="161"/>
      <c r="M138" s="182"/>
      <c r="N138" s="130"/>
    </row>
    <row r="139" spans="1:14" x14ac:dyDescent="0.3">
      <c r="A139" s="2" t="s">
        <v>64</v>
      </c>
      <c r="B139" s="3"/>
      <c r="C139" s="70">
        <f t="shared" si="60"/>
        <v>136.6</v>
      </c>
      <c r="D139" s="15">
        <f t="shared" si="61"/>
        <v>2417.6999999999998</v>
      </c>
      <c r="E139" s="25">
        <f t="shared" si="62"/>
        <v>320</v>
      </c>
      <c r="F139" s="28">
        <f t="shared" si="63"/>
        <v>2737.7</v>
      </c>
      <c r="G139" s="28">
        <f t="shared" si="64"/>
        <v>2738</v>
      </c>
      <c r="H139" s="28">
        <f t="shared" si="65"/>
        <v>2738</v>
      </c>
      <c r="I139" s="39">
        <f t="shared" si="38"/>
        <v>0.3000000000001819</v>
      </c>
      <c r="J139" s="32">
        <f t="shared" si="66"/>
        <v>2418</v>
      </c>
      <c r="K139" s="81">
        <f t="shared" si="67"/>
        <v>2738</v>
      </c>
      <c r="L139" s="161"/>
      <c r="M139" s="182"/>
      <c r="N139" s="130"/>
    </row>
    <row r="140" spans="1:14" x14ac:dyDescent="0.3">
      <c r="A140" s="2" t="s">
        <v>65</v>
      </c>
      <c r="B140" s="3"/>
      <c r="C140" s="70">
        <f t="shared" si="60"/>
        <v>133.9</v>
      </c>
      <c r="D140" s="15">
        <f t="shared" si="61"/>
        <v>2415</v>
      </c>
      <c r="E140" s="25">
        <f t="shared" si="62"/>
        <v>320</v>
      </c>
      <c r="F140" s="28">
        <f t="shared" si="63"/>
        <v>2735</v>
      </c>
      <c r="G140" s="28">
        <f t="shared" si="64"/>
        <v>2735</v>
      </c>
      <c r="H140" s="28">
        <f t="shared" si="65"/>
        <v>2735</v>
      </c>
      <c r="I140" s="39">
        <f t="shared" si="38"/>
        <v>0</v>
      </c>
      <c r="J140" s="32">
        <f t="shared" si="66"/>
        <v>2415</v>
      </c>
      <c r="K140" s="81">
        <f t="shared" si="67"/>
        <v>2735</v>
      </c>
      <c r="L140" s="161"/>
      <c r="M140" s="182"/>
      <c r="N140" s="130"/>
    </row>
    <row r="141" spans="1:14" x14ac:dyDescent="0.3">
      <c r="A141" s="2" t="s">
        <v>66</v>
      </c>
      <c r="B141" s="3"/>
      <c r="C141" s="70">
        <f t="shared" si="60"/>
        <v>142.19999999999999</v>
      </c>
      <c r="D141" s="15">
        <f t="shared" si="61"/>
        <v>2423.2999999999997</v>
      </c>
      <c r="E141" s="25">
        <f t="shared" si="62"/>
        <v>320</v>
      </c>
      <c r="F141" s="28">
        <f t="shared" si="63"/>
        <v>2743.2999999999997</v>
      </c>
      <c r="G141" s="28">
        <f t="shared" si="64"/>
        <v>2743</v>
      </c>
      <c r="H141" s="28">
        <f t="shared" si="65"/>
        <v>2743</v>
      </c>
      <c r="I141" s="39">
        <f t="shared" si="38"/>
        <v>-0.29999999999972715</v>
      </c>
      <c r="J141" s="32">
        <f t="shared" si="66"/>
        <v>2423</v>
      </c>
      <c r="K141" s="81">
        <f t="shared" si="67"/>
        <v>2743</v>
      </c>
      <c r="L141" s="133"/>
      <c r="M141" s="182"/>
      <c r="N141" s="130"/>
    </row>
    <row r="142" spans="1:14" x14ac:dyDescent="0.3">
      <c r="A142" s="2" t="s">
        <v>67</v>
      </c>
      <c r="B142" s="3"/>
      <c r="C142" s="70">
        <f t="shared" si="60"/>
        <v>141.69999999999999</v>
      </c>
      <c r="D142" s="15">
        <f t="shared" si="61"/>
        <v>2422.7999999999997</v>
      </c>
      <c r="E142" s="25">
        <f t="shared" si="62"/>
        <v>320</v>
      </c>
      <c r="F142" s="28">
        <f t="shared" si="63"/>
        <v>2742.7999999999997</v>
      </c>
      <c r="G142" s="28">
        <f t="shared" si="64"/>
        <v>2743</v>
      </c>
      <c r="H142" s="28">
        <f t="shared" si="65"/>
        <v>2743</v>
      </c>
      <c r="I142" s="39">
        <f t="shared" si="38"/>
        <v>0.20000000000027285</v>
      </c>
      <c r="J142" s="32">
        <f t="shared" si="66"/>
        <v>2423</v>
      </c>
      <c r="K142" s="81">
        <f t="shared" si="67"/>
        <v>2743</v>
      </c>
      <c r="L142" s="128"/>
      <c r="M142" s="182"/>
      <c r="N142" s="130"/>
    </row>
    <row r="143" spans="1:14" x14ac:dyDescent="0.3">
      <c r="A143" s="2" t="s">
        <v>68</v>
      </c>
      <c r="B143" s="3"/>
      <c r="C143" s="70">
        <f t="shared" si="60"/>
        <v>159.5</v>
      </c>
      <c r="D143" s="15">
        <f t="shared" si="61"/>
        <v>2440.6</v>
      </c>
      <c r="E143" s="25">
        <f t="shared" si="62"/>
        <v>320</v>
      </c>
      <c r="F143" s="28">
        <f t="shared" si="63"/>
        <v>2760.6</v>
      </c>
      <c r="G143" s="28">
        <f t="shared" si="64"/>
        <v>2761</v>
      </c>
      <c r="H143" s="28">
        <f t="shared" si="65"/>
        <v>2761</v>
      </c>
      <c r="I143" s="39">
        <f t="shared" si="38"/>
        <v>0.40000000000009095</v>
      </c>
      <c r="J143" s="32">
        <f t="shared" si="66"/>
        <v>2441</v>
      </c>
      <c r="K143" s="81">
        <f t="shared" si="67"/>
        <v>2761</v>
      </c>
      <c r="L143" s="1"/>
      <c r="M143" s="182"/>
      <c r="N143" s="130"/>
    </row>
    <row r="144" spans="1:14" ht="13.5" thickBot="1" x14ac:dyDescent="0.35">
      <c r="A144" s="59"/>
      <c r="B144" s="60"/>
      <c r="C144" s="60"/>
      <c r="D144" s="60"/>
      <c r="E144" s="60"/>
      <c r="F144" s="27"/>
      <c r="G144" s="27"/>
      <c r="H144" s="27"/>
      <c r="I144" s="132"/>
      <c r="J144" s="132"/>
      <c r="K144" s="84"/>
      <c r="L144" s="1"/>
      <c r="M144" s="182"/>
      <c r="N144" s="130"/>
    </row>
    <row r="145" spans="1:14" ht="13.5" thickBot="1" x14ac:dyDescent="0.35">
      <c r="A145" s="3"/>
      <c r="B145" s="3"/>
      <c r="C145" s="3"/>
      <c r="D145" s="3"/>
      <c r="E145" s="3"/>
      <c r="F145" s="28"/>
      <c r="G145" s="28"/>
      <c r="H145" s="28"/>
      <c r="I145" s="3"/>
      <c r="J145" s="3"/>
      <c r="K145" s="44"/>
      <c r="L145" s="1"/>
      <c r="M145" s="182"/>
      <c r="N145" s="194"/>
    </row>
    <row r="146" spans="1:14" x14ac:dyDescent="0.3">
      <c r="A146" s="106"/>
      <c r="B146" s="13"/>
      <c r="C146" s="13"/>
      <c r="D146" s="13"/>
      <c r="E146" s="13"/>
      <c r="F146" s="13"/>
      <c r="G146" s="13"/>
      <c r="H146" s="13"/>
      <c r="I146" s="13"/>
      <c r="J146" s="13"/>
      <c r="K146" s="134"/>
      <c r="L146" s="1"/>
      <c r="M146" s="182"/>
    </row>
    <row r="147" spans="1:14" x14ac:dyDescent="0.3">
      <c r="A147" s="2"/>
      <c r="C147" s="225"/>
      <c r="D147" s="352" t="str">
        <f>D2</f>
        <v>PETROL PUMP PRICES BY ZONE IN THE REPUBLIC OF SOUTH AFRICA</v>
      </c>
      <c r="E147" s="352"/>
      <c r="F147" s="352"/>
      <c r="G147" s="352"/>
      <c r="H147" s="352"/>
      <c r="I147" s="352"/>
      <c r="J147" s="3"/>
      <c r="K147" s="64"/>
      <c r="L147" s="1"/>
      <c r="M147" s="182"/>
    </row>
    <row r="148" spans="1:14" x14ac:dyDescent="0.3">
      <c r="A148" s="2"/>
      <c r="E148" s="3"/>
      <c r="I148" s="3"/>
      <c r="K148" s="57"/>
      <c r="L148" s="1"/>
      <c r="M148" s="182"/>
    </row>
    <row r="149" spans="1:14" ht="12" customHeight="1" x14ac:dyDescent="0.3">
      <c r="A149" s="2"/>
      <c r="D149" s="348" t="s">
        <v>95</v>
      </c>
      <c r="E149" s="349"/>
      <c r="F149" s="349"/>
      <c r="G149" s="118"/>
      <c r="H149" s="352" t="str">
        <f>H4</f>
        <v>EFFECTIVE 02 SEPTEMBER 2026</v>
      </c>
      <c r="I149" s="353"/>
      <c r="J149" s="353"/>
      <c r="K149" s="57"/>
      <c r="L149" s="1"/>
      <c r="M149" s="182"/>
    </row>
    <row r="150" spans="1:14" ht="12" customHeight="1" x14ac:dyDescent="0.3">
      <c r="A150" s="6"/>
      <c r="B150" s="42"/>
      <c r="C150" s="112"/>
      <c r="D150" s="112"/>
      <c r="E150" s="42"/>
      <c r="F150" s="112"/>
      <c r="G150" s="112"/>
      <c r="H150" s="112"/>
      <c r="I150" s="112"/>
      <c r="J150" s="42" t="s">
        <v>1</v>
      </c>
      <c r="K150" s="119"/>
      <c r="L150" s="1"/>
      <c r="M150" s="182"/>
    </row>
    <row r="151" spans="1:14" x14ac:dyDescent="0.3">
      <c r="A151" s="11"/>
      <c r="J151" s="3"/>
      <c r="K151" s="57"/>
      <c r="L151" s="1"/>
      <c r="M151" s="182"/>
    </row>
    <row r="152" spans="1:14" x14ac:dyDescent="0.3">
      <c r="A152" s="2" t="s">
        <v>2</v>
      </c>
      <c r="B152" s="3" t="s">
        <v>3</v>
      </c>
      <c r="C152" s="3" t="s">
        <v>4</v>
      </c>
      <c r="D152" s="3" t="s">
        <v>5</v>
      </c>
      <c r="E152" s="3"/>
      <c r="F152" s="20" t="s">
        <v>7</v>
      </c>
      <c r="G152" s="20"/>
      <c r="H152" s="20"/>
      <c r="I152" s="3"/>
      <c r="J152" s="3" t="s">
        <v>15</v>
      </c>
      <c r="K152" s="64" t="s">
        <v>9</v>
      </c>
      <c r="L152" s="1"/>
      <c r="M152" s="182"/>
    </row>
    <row r="153" spans="1:14" x14ac:dyDescent="0.3">
      <c r="A153" s="2" t="s">
        <v>10</v>
      </c>
      <c r="B153" s="3" t="s">
        <v>11</v>
      </c>
      <c r="C153" s="3" t="s">
        <v>12</v>
      </c>
      <c r="D153" s="3" t="s">
        <v>13</v>
      </c>
      <c r="E153" s="3"/>
      <c r="F153" s="3"/>
      <c r="G153" s="3"/>
      <c r="H153" s="3"/>
      <c r="I153" s="3" t="s">
        <v>20</v>
      </c>
      <c r="J153" s="3" t="s">
        <v>21</v>
      </c>
      <c r="K153" s="64" t="s">
        <v>16</v>
      </c>
      <c r="L153" s="141"/>
      <c r="M153" s="182"/>
    </row>
    <row r="154" spans="1:14" x14ac:dyDescent="0.3">
      <c r="A154" s="2"/>
      <c r="B154" s="3" t="s">
        <v>17</v>
      </c>
      <c r="C154" s="3"/>
      <c r="D154" s="3" t="s">
        <v>17</v>
      </c>
      <c r="E154" s="3"/>
      <c r="F154" s="3" t="s">
        <v>18</v>
      </c>
      <c r="G154" s="3" t="s">
        <v>19</v>
      </c>
      <c r="H154" s="3" t="s">
        <v>19</v>
      </c>
      <c r="I154" s="3" t="s">
        <v>24</v>
      </c>
      <c r="J154" s="3" t="s">
        <v>24</v>
      </c>
      <c r="K154" s="64" t="s">
        <v>22</v>
      </c>
      <c r="L154" s="161"/>
      <c r="M154" s="182"/>
    </row>
    <row r="155" spans="1:14" x14ac:dyDescent="0.3">
      <c r="A155" s="120"/>
      <c r="B155" s="121"/>
      <c r="D155" s="121"/>
      <c r="E155" s="121"/>
      <c r="F155" s="121"/>
      <c r="G155" s="121"/>
      <c r="H155" s="121"/>
      <c r="I155" s="37"/>
      <c r="J155" s="121"/>
      <c r="K155" s="135"/>
      <c r="L155" s="161"/>
      <c r="M155" s="182"/>
    </row>
    <row r="156" spans="1:14" s="232" customFormat="1" x14ac:dyDescent="0.3">
      <c r="A156" s="4" t="s">
        <v>25</v>
      </c>
      <c r="B156" s="100">
        <f>B84</f>
        <v>2281.1</v>
      </c>
      <c r="C156" s="218">
        <f t="shared" ref="C156:C172" si="68">C11</f>
        <v>3.9</v>
      </c>
      <c r="D156" s="14">
        <f t="shared" ref="D156:D172" si="69">$B$156+C156</f>
        <v>2285</v>
      </c>
      <c r="E156" s="29">
        <f t="shared" ref="E156:E172" si="70">$E$11</f>
        <v>320</v>
      </c>
      <c r="F156" s="29">
        <f t="shared" ref="F156:F172" si="71">D156+E156</f>
        <v>2605</v>
      </c>
      <c r="G156" s="29">
        <f t="shared" ref="G156:G172" si="72">ROUND(((F156*10)+0.4)/10,0)</f>
        <v>2605</v>
      </c>
      <c r="H156" s="29">
        <f>IF(FLOOR(G156,1)&lt;1000,FLOOR(G156,1),FLOOR((G156),1))</f>
        <v>2605</v>
      </c>
      <c r="I156" s="186">
        <f t="shared" ref="I156:I215" si="73">H156-F156</f>
        <v>0</v>
      </c>
      <c r="J156" s="29">
        <f t="shared" ref="J156:J172" si="74">I156+D156</f>
        <v>2285</v>
      </c>
      <c r="K156" s="313">
        <f>H156</f>
        <v>2605</v>
      </c>
      <c r="L156" s="236"/>
      <c r="M156" s="236"/>
      <c r="N156" s="241"/>
    </row>
    <row r="157" spans="1:14" s="232" customFormat="1" x14ac:dyDescent="0.3">
      <c r="A157" s="2" t="s">
        <v>26</v>
      </c>
      <c r="B157" s="3"/>
      <c r="C157" s="70">
        <f t="shared" si="68"/>
        <v>10.3</v>
      </c>
      <c r="D157" s="15">
        <f t="shared" si="69"/>
        <v>2291.4</v>
      </c>
      <c r="E157" s="25">
        <f t="shared" si="70"/>
        <v>320</v>
      </c>
      <c r="F157" s="28">
        <f t="shared" si="71"/>
        <v>2611.4</v>
      </c>
      <c r="G157" s="28">
        <f t="shared" si="72"/>
        <v>2611</v>
      </c>
      <c r="H157" s="28">
        <f>IF(FLOOR(G157,1)&lt;1000,FLOOR(G157,1),FLOOR((G157),1))</f>
        <v>2611</v>
      </c>
      <c r="I157" s="38">
        <f t="shared" si="73"/>
        <v>-0.40000000000009095</v>
      </c>
      <c r="J157" s="28">
        <f t="shared" si="74"/>
        <v>2291</v>
      </c>
      <c r="K157" s="80">
        <f t="shared" ref="K157:K172" si="75">H157</f>
        <v>2611</v>
      </c>
      <c r="L157" s="236"/>
      <c r="M157" s="236"/>
      <c r="N157" s="241"/>
    </row>
    <row r="158" spans="1:14" s="232" customFormat="1" x14ac:dyDescent="0.3">
      <c r="A158" s="2" t="s">
        <v>27</v>
      </c>
      <c r="B158" s="3"/>
      <c r="C158" s="70">
        <f t="shared" si="68"/>
        <v>16.100000000000001</v>
      </c>
      <c r="D158" s="15">
        <f t="shared" si="69"/>
        <v>2297.1999999999998</v>
      </c>
      <c r="E158" s="25">
        <f t="shared" si="70"/>
        <v>320</v>
      </c>
      <c r="F158" s="28">
        <f t="shared" si="71"/>
        <v>2617.1999999999998</v>
      </c>
      <c r="G158" s="28">
        <f t="shared" si="72"/>
        <v>2617</v>
      </c>
      <c r="H158" s="28">
        <f t="shared" ref="H158:H172" si="76">IF(FLOOR(G158,1)&lt;1000,FLOOR(G158,1),FLOOR((G158),1))</f>
        <v>2617</v>
      </c>
      <c r="I158" s="38">
        <f t="shared" si="73"/>
        <v>-0.1999999999998181</v>
      </c>
      <c r="J158" s="28">
        <f t="shared" si="74"/>
        <v>2297</v>
      </c>
      <c r="K158" s="80">
        <f t="shared" si="75"/>
        <v>2617</v>
      </c>
      <c r="L158" s="236"/>
      <c r="M158" s="236"/>
      <c r="N158" s="241"/>
    </row>
    <row r="159" spans="1:14" s="232" customFormat="1" x14ac:dyDescent="0.3">
      <c r="A159" s="2" t="s">
        <v>28</v>
      </c>
      <c r="B159" s="3"/>
      <c r="C159" s="70">
        <f t="shared" si="68"/>
        <v>23.7</v>
      </c>
      <c r="D159" s="15">
        <f t="shared" si="69"/>
        <v>2304.7999999999997</v>
      </c>
      <c r="E159" s="25">
        <f t="shared" si="70"/>
        <v>320</v>
      </c>
      <c r="F159" s="28">
        <f t="shared" si="71"/>
        <v>2624.7999999999997</v>
      </c>
      <c r="G159" s="28">
        <f t="shared" si="72"/>
        <v>2625</v>
      </c>
      <c r="H159" s="28">
        <f t="shared" si="76"/>
        <v>2625</v>
      </c>
      <c r="I159" s="39">
        <f t="shared" si="73"/>
        <v>0.20000000000027285</v>
      </c>
      <c r="J159" s="32">
        <f t="shared" si="74"/>
        <v>2305</v>
      </c>
      <c r="K159" s="81">
        <f t="shared" si="75"/>
        <v>2625</v>
      </c>
      <c r="L159" s="236"/>
      <c r="M159" s="236"/>
      <c r="N159" s="241"/>
    </row>
    <row r="160" spans="1:14" s="232" customFormat="1" x14ac:dyDescent="0.3">
      <c r="A160" s="2" t="s">
        <v>29</v>
      </c>
      <c r="B160" s="3"/>
      <c r="C160" s="70">
        <f t="shared" si="68"/>
        <v>34.4</v>
      </c>
      <c r="D160" s="15">
        <f t="shared" si="69"/>
        <v>2315.5</v>
      </c>
      <c r="E160" s="25">
        <f t="shared" si="70"/>
        <v>320</v>
      </c>
      <c r="F160" s="28">
        <f t="shared" si="71"/>
        <v>2635.5</v>
      </c>
      <c r="G160" s="28">
        <f t="shared" si="72"/>
        <v>2636</v>
      </c>
      <c r="H160" s="28">
        <f t="shared" si="76"/>
        <v>2636</v>
      </c>
      <c r="I160" s="39">
        <f t="shared" si="73"/>
        <v>0.5</v>
      </c>
      <c r="J160" s="32">
        <f t="shared" si="74"/>
        <v>2316</v>
      </c>
      <c r="K160" s="81">
        <f t="shared" si="75"/>
        <v>2636</v>
      </c>
      <c r="L160" s="236"/>
      <c r="M160" s="236"/>
      <c r="N160" s="241"/>
    </row>
    <row r="161" spans="1:14" s="232" customFormat="1" x14ac:dyDescent="0.3">
      <c r="A161" s="2" t="s">
        <v>30</v>
      </c>
      <c r="B161" s="3"/>
      <c r="C161" s="70">
        <f t="shared" si="68"/>
        <v>49.8</v>
      </c>
      <c r="D161" s="15">
        <f t="shared" si="69"/>
        <v>2330.9</v>
      </c>
      <c r="E161" s="25">
        <f t="shared" si="70"/>
        <v>320</v>
      </c>
      <c r="F161" s="28">
        <f t="shared" si="71"/>
        <v>2650.9</v>
      </c>
      <c r="G161" s="28">
        <f t="shared" si="72"/>
        <v>2651</v>
      </c>
      <c r="H161" s="28">
        <f t="shared" si="76"/>
        <v>2651</v>
      </c>
      <c r="I161" s="39">
        <f t="shared" si="73"/>
        <v>9.9999999999909051E-2</v>
      </c>
      <c r="J161" s="32">
        <f t="shared" si="74"/>
        <v>2331</v>
      </c>
      <c r="K161" s="81">
        <f t="shared" si="75"/>
        <v>2651</v>
      </c>
      <c r="L161" s="236"/>
      <c r="M161" s="236"/>
      <c r="N161" s="241"/>
    </row>
    <row r="162" spans="1:14" s="232" customFormat="1" x14ac:dyDescent="0.3">
      <c r="A162" s="2" t="s">
        <v>31</v>
      </c>
      <c r="B162" s="3"/>
      <c r="C162" s="70">
        <f t="shared" si="68"/>
        <v>63.5</v>
      </c>
      <c r="D162" s="15">
        <f t="shared" si="69"/>
        <v>2344.6</v>
      </c>
      <c r="E162" s="25">
        <f t="shared" si="70"/>
        <v>320</v>
      </c>
      <c r="F162" s="28">
        <f t="shared" si="71"/>
        <v>2664.6</v>
      </c>
      <c r="G162" s="28">
        <f t="shared" si="72"/>
        <v>2665</v>
      </c>
      <c r="H162" s="28">
        <f t="shared" si="76"/>
        <v>2665</v>
      </c>
      <c r="I162" s="39">
        <f t="shared" si="73"/>
        <v>0.40000000000009095</v>
      </c>
      <c r="J162" s="32">
        <f t="shared" si="74"/>
        <v>2345</v>
      </c>
      <c r="K162" s="81">
        <f t="shared" si="75"/>
        <v>2665</v>
      </c>
      <c r="L162" s="236"/>
      <c r="M162" s="236"/>
      <c r="N162" s="241"/>
    </row>
    <row r="163" spans="1:14" s="232" customFormat="1" x14ac:dyDescent="0.3">
      <c r="A163" s="2" t="s">
        <v>32</v>
      </c>
      <c r="B163" s="3"/>
      <c r="C163" s="70">
        <f t="shared" si="68"/>
        <v>89.7</v>
      </c>
      <c r="D163" s="15">
        <f t="shared" si="69"/>
        <v>2370.7999999999997</v>
      </c>
      <c r="E163" s="25">
        <f t="shared" si="70"/>
        <v>320</v>
      </c>
      <c r="F163" s="28">
        <f t="shared" si="71"/>
        <v>2690.7999999999997</v>
      </c>
      <c r="G163" s="28">
        <f t="shared" si="72"/>
        <v>2691</v>
      </c>
      <c r="H163" s="28">
        <f t="shared" si="76"/>
        <v>2691</v>
      </c>
      <c r="I163" s="39">
        <f t="shared" si="73"/>
        <v>0.20000000000027285</v>
      </c>
      <c r="J163" s="32">
        <f t="shared" si="74"/>
        <v>2371</v>
      </c>
      <c r="K163" s="81">
        <f t="shared" si="75"/>
        <v>2691</v>
      </c>
      <c r="L163" s="236"/>
      <c r="M163" s="236"/>
      <c r="N163" s="241"/>
    </row>
    <row r="164" spans="1:14" s="232" customFormat="1" x14ac:dyDescent="0.3">
      <c r="A164" s="2" t="s">
        <v>33</v>
      </c>
      <c r="B164" s="3"/>
      <c r="C164" s="70">
        <f t="shared" si="68"/>
        <v>117.2</v>
      </c>
      <c r="D164" s="15">
        <f t="shared" si="69"/>
        <v>2398.2999999999997</v>
      </c>
      <c r="E164" s="25">
        <f t="shared" si="70"/>
        <v>320</v>
      </c>
      <c r="F164" s="28">
        <f t="shared" si="71"/>
        <v>2718.2999999999997</v>
      </c>
      <c r="G164" s="28">
        <f t="shared" si="72"/>
        <v>2718</v>
      </c>
      <c r="H164" s="28">
        <f t="shared" si="76"/>
        <v>2718</v>
      </c>
      <c r="I164" s="39">
        <f t="shared" si="73"/>
        <v>-0.29999999999972715</v>
      </c>
      <c r="J164" s="32">
        <f t="shared" si="74"/>
        <v>2398</v>
      </c>
      <c r="K164" s="81">
        <f t="shared" si="75"/>
        <v>2718</v>
      </c>
      <c r="L164" s="236"/>
      <c r="M164" s="236"/>
      <c r="N164" s="241"/>
    </row>
    <row r="165" spans="1:14" x14ac:dyDescent="0.3">
      <c r="A165" s="2" t="s">
        <v>34</v>
      </c>
      <c r="B165" s="3"/>
      <c r="C165" s="70">
        <f t="shared" si="68"/>
        <v>124.6</v>
      </c>
      <c r="D165" s="15">
        <f t="shared" si="69"/>
        <v>2405.6999999999998</v>
      </c>
      <c r="E165" s="25">
        <f t="shared" si="70"/>
        <v>320</v>
      </c>
      <c r="F165" s="28">
        <f t="shared" si="71"/>
        <v>2725.7</v>
      </c>
      <c r="G165" s="28">
        <f t="shared" si="72"/>
        <v>2726</v>
      </c>
      <c r="H165" s="28">
        <f t="shared" si="76"/>
        <v>2726</v>
      </c>
      <c r="I165" s="39">
        <f t="shared" si="73"/>
        <v>0.3000000000001819</v>
      </c>
      <c r="J165" s="32">
        <f t="shared" si="74"/>
        <v>2406</v>
      </c>
      <c r="K165" s="81">
        <f t="shared" si="75"/>
        <v>2726</v>
      </c>
      <c r="L165" s="182"/>
      <c r="M165" s="182"/>
      <c r="N165" s="130"/>
    </row>
    <row r="166" spans="1:14" x14ac:dyDescent="0.3">
      <c r="A166" s="2" t="s">
        <v>35</v>
      </c>
      <c r="B166" s="3"/>
      <c r="C166" s="70">
        <f t="shared" si="68"/>
        <v>179</v>
      </c>
      <c r="D166" s="15">
        <f t="shared" si="69"/>
        <v>2460.1</v>
      </c>
      <c r="E166" s="25">
        <f t="shared" si="70"/>
        <v>320</v>
      </c>
      <c r="F166" s="28">
        <f t="shared" si="71"/>
        <v>2780.1</v>
      </c>
      <c r="G166" s="28">
        <f t="shared" si="72"/>
        <v>2780</v>
      </c>
      <c r="H166" s="28">
        <f t="shared" si="76"/>
        <v>2780</v>
      </c>
      <c r="I166" s="39">
        <f t="shared" si="73"/>
        <v>-9.9999999999909051E-2</v>
      </c>
      <c r="J166" s="32">
        <f t="shared" si="74"/>
        <v>2460</v>
      </c>
      <c r="K166" s="81">
        <f t="shared" si="75"/>
        <v>2780</v>
      </c>
      <c r="L166" s="182"/>
      <c r="M166" s="182"/>
      <c r="N166" s="130"/>
    </row>
    <row r="167" spans="1:14" x14ac:dyDescent="0.3">
      <c r="A167" s="2" t="s">
        <v>36</v>
      </c>
      <c r="B167" s="3"/>
      <c r="C167" s="70">
        <f t="shared" si="68"/>
        <v>182.6</v>
      </c>
      <c r="D167" s="15">
        <f t="shared" si="69"/>
        <v>2463.6999999999998</v>
      </c>
      <c r="E167" s="25">
        <f t="shared" si="70"/>
        <v>320</v>
      </c>
      <c r="F167" s="28">
        <f t="shared" si="71"/>
        <v>2783.7</v>
      </c>
      <c r="G167" s="28">
        <f t="shared" si="72"/>
        <v>2784</v>
      </c>
      <c r="H167" s="28">
        <f t="shared" si="76"/>
        <v>2784</v>
      </c>
      <c r="I167" s="39">
        <f t="shared" si="73"/>
        <v>0.3000000000001819</v>
      </c>
      <c r="J167" s="32">
        <f t="shared" si="74"/>
        <v>2464</v>
      </c>
      <c r="K167" s="81">
        <f t="shared" si="75"/>
        <v>2784</v>
      </c>
      <c r="L167" s="182"/>
      <c r="M167" s="182"/>
      <c r="N167" s="130"/>
    </row>
    <row r="168" spans="1:14" x14ac:dyDescent="0.3">
      <c r="A168" s="2" t="s">
        <v>37</v>
      </c>
      <c r="B168" s="3"/>
      <c r="C168" s="70">
        <f t="shared" si="68"/>
        <v>137.30000000000001</v>
      </c>
      <c r="D168" s="15">
        <f t="shared" si="69"/>
        <v>2418.4</v>
      </c>
      <c r="E168" s="25">
        <f t="shared" si="70"/>
        <v>320</v>
      </c>
      <c r="F168" s="28">
        <f t="shared" si="71"/>
        <v>2738.4</v>
      </c>
      <c r="G168" s="28">
        <f t="shared" si="72"/>
        <v>2738</v>
      </c>
      <c r="H168" s="28">
        <f t="shared" si="76"/>
        <v>2738</v>
      </c>
      <c r="I168" s="39">
        <f t="shared" si="73"/>
        <v>-0.40000000000009095</v>
      </c>
      <c r="J168" s="32">
        <f t="shared" si="74"/>
        <v>2418</v>
      </c>
      <c r="K168" s="81">
        <f t="shared" si="75"/>
        <v>2738</v>
      </c>
      <c r="L168" s="182"/>
      <c r="M168" s="182"/>
      <c r="N168" s="130"/>
    </row>
    <row r="169" spans="1:14" x14ac:dyDescent="0.3">
      <c r="A169" s="2" t="s">
        <v>38</v>
      </c>
      <c r="B169" s="3"/>
      <c r="C169" s="70">
        <f t="shared" si="68"/>
        <v>184</v>
      </c>
      <c r="D169" s="15">
        <f t="shared" si="69"/>
        <v>2465.1</v>
      </c>
      <c r="E169" s="25">
        <f t="shared" si="70"/>
        <v>320</v>
      </c>
      <c r="F169" s="28">
        <f t="shared" si="71"/>
        <v>2785.1</v>
      </c>
      <c r="G169" s="28">
        <f t="shared" si="72"/>
        <v>2785</v>
      </c>
      <c r="H169" s="28">
        <f t="shared" si="76"/>
        <v>2785</v>
      </c>
      <c r="I169" s="39">
        <f t="shared" si="73"/>
        <v>-9.9999999999909051E-2</v>
      </c>
      <c r="J169" s="32">
        <f t="shared" si="74"/>
        <v>2465</v>
      </c>
      <c r="K169" s="81">
        <f t="shared" si="75"/>
        <v>2785</v>
      </c>
      <c r="L169" s="182"/>
      <c r="M169" s="182"/>
      <c r="N169" s="130"/>
    </row>
    <row r="170" spans="1:14" x14ac:dyDescent="0.3">
      <c r="A170" s="2" t="s">
        <v>39</v>
      </c>
      <c r="B170" s="3"/>
      <c r="C170" s="70">
        <f t="shared" si="68"/>
        <v>171.4</v>
      </c>
      <c r="D170" s="15">
        <f t="shared" si="69"/>
        <v>2452.5</v>
      </c>
      <c r="E170" s="25">
        <f t="shared" si="70"/>
        <v>320</v>
      </c>
      <c r="F170" s="28">
        <f t="shared" si="71"/>
        <v>2772.5</v>
      </c>
      <c r="G170" s="28">
        <f t="shared" si="72"/>
        <v>2773</v>
      </c>
      <c r="H170" s="28">
        <f t="shared" si="76"/>
        <v>2773</v>
      </c>
      <c r="I170" s="39">
        <f t="shared" si="73"/>
        <v>0.5</v>
      </c>
      <c r="J170" s="32">
        <f t="shared" si="74"/>
        <v>2453</v>
      </c>
      <c r="K170" s="81">
        <f t="shared" si="75"/>
        <v>2773</v>
      </c>
      <c r="L170" s="182"/>
      <c r="M170" s="182"/>
      <c r="N170" s="130"/>
    </row>
    <row r="171" spans="1:14" s="232" customFormat="1" x14ac:dyDescent="0.3">
      <c r="A171" s="5" t="s">
        <v>69</v>
      </c>
      <c r="B171" s="3"/>
      <c r="C171" s="70">
        <f t="shared" si="68"/>
        <v>63.5</v>
      </c>
      <c r="D171" s="15">
        <f t="shared" si="69"/>
        <v>2344.6</v>
      </c>
      <c r="E171" s="25">
        <f t="shared" si="70"/>
        <v>320</v>
      </c>
      <c r="F171" s="28">
        <f t="shared" si="71"/>
        <v>2664.6</v>
      </c>
      <c r="G171" s="28">
        <f t="shared" si="72"/>
        <v>2665</v>
      </c>
      <c r="H171" s="28">
        <f t="shared" si="76"/>
        <v>2665</v>
      </c>
      <c r="I171" s="39">
        <f t="shared" si="73"/>
        <v>0.40000000000009095</v>
      </c>
      <c r="J171" s="32">
        <f t="shared" si="74"/>
        <v>2345</v>
      </c>
      <c r="K171" s="81">
        <f t="shared" si="75"/>
        <v>2665</v>
      </c>
      <c r="L171" s="236"/>
      <c r="M171" s="236"/>
      <c r="N171" s="241"/>
    </row>
    <row r="172" spans="1:14" x14ac:dyDescent="0.3">
      <c r="A172" s="5" t="s">
        <v>70</v>
      </c>
      <c r="B172" s="3"/>
      <c r="C172" s="70">
        <f t="shared" si="68"/>
        <v>171.4</v>
      </c>
      <c r="D172" s="15">
        <f t="shared" si="69"/>
        <v>2452.5</v>
      </c>
      <c r="E172" s="25">
        <f t="shared" si="70"/>
        <v>320</v>
      </c>
      <c r="F172" s="28">
        <f t="shared" si="71"/>
        <v>2772.5</v>
      </c>
      <c r="G172" s="28">
        <f t="shared" si="72"/>
        <v>2773</v>
      </c>
      <c r="H172" s="28">
        <f t="shared" si="76"/>
        <v>2773</v>
      </c>
      <c r="I172" s="39">
        <f t="shared" si="73"/>
        <v>0.5</v>
      </c>
      <c r="J172" s="32">
        <f t="shared" si="74"/>
        <v>2453</v>
      </c>
      <c r="K172" s="81">
        <f t="shared" si="75"/>
        <v>2773</v>
      </c>
      <c r="L172" s="182"/>
      <c r="M172" s="182"/>
      <c r="N172" s="130"/>
    </row>
    <row r="173" spans="1:14" x14ac:dyDescent="0.3">
      <c r="A173" s="2"/>
      <c r="B173" s="3"/>
      <c r="C173" s="70"/>
      <c r="D173" s="23"/>
      <c r="E173" s="52"/>
      <c r="F173" s="3"/>
      <c r="G173" s="3"/>
      <c r="H173" s="122"/>
      <c r="I173" s="122"/>
      <c r="J173" s="122"/>
      <c r="K173" s="81"/>
      <c r="L173" s="1"/>
      <c r="M173" s="182"/>
      <c r="N173" s="130"/>
    </row>
    <row r="174" spans="1:14" x14ac:dyDescent="0.3">
      <c r="A174" s="124"/>
      <c r="B174" s="125"/>
      <c r="C174" s="226"/>
      <c r="D174" s="15"/>
      <c r="E174" s="48"/>
      <c r="F174" s="30"/>
      <c r="G174" s="30"/>
      <c r="H174" s="33"/>
      <c r="I174" s="131"/>
      <c r="J174" s="131"/>
      <c r="K174" s="82"/>
      <c r="L174" s="1"/>
      <c r="M174" s="182"/>
      <c r="N174" s="130"/>
    </row>
    <row r="175" spans="1:14" s="232" customFormat="1" x14ac:dyDescent="0.3">
      <c r="A175" s="2" t="s">
        <v>40</v>
      </c>
      <c r="B175" s="15">
        <f>B156</f>
        <v>2281.1</v>
      </c>
      <c r="C175" s="70">
        <f t="shared" ref="C175:C183" si="77">C30</f>
        <v>24.7</v>
      </c>
      <c r="D175" s="15">
        <f t="shared" ref="D175:D183" si="78">$B$156+C175</f>
        <v>2305.7999999999997</v>
      </c>
      <c r="E175" s="25">
        <f t="shared" ref="E175:E183" si="79">$E$11</f>
        <v>320</v>
      </c>
      <c r="F175" s="28">
        <f t="shared" ref="F175:F183" si="80">D175+E175</f>
        <v>2625.7999999999997</v>
      </c>
      <c r="G175" s="28">
        <f t="shared" ref="G175:G183" si="81">ROUND(((F175*10)+0.4)/10,0)</f>
        <v>2626</v>
      </c>
      <c r="H175" s="28">
        <f t="shared" ref="H175:H183" si="82">IF(FLOOR(G175,1)&lt;1000,FLOOR(G175,1),FLOOR((G175),1))</f>
        <v>2626</v>
      </c>
      <c r="I175" s="39">
        <f t="shared" si="73"/>
        <v>0.20000000000027285</v>
      </c>
      <c r="J175" s="32">
        <f t="shared" ref="J175:J183" si="83">I175+D175</f>
        <v>2306</v>
      </c>
      <c r="K175" s="81">
        <f t="shared" ref="K175:K183" si="84">H175</f>
        <v>2626</v>
      </c>
      <c r="L175" s="236"/>
      <c r="M175" s="236"/>
      <c r="N175" s="241"/>
    </row>
    <row r="176" spans="1:14" x14ac:dyDescent="0.3">
      <c r="A176" s="71" t="s">
        <v>96</v>
      </c>
      <c r="B176" s="15"/>
      <c r="C176" s="70">
        <f t="shared" si="77"/>
        <v>39</v>
      </c>
      <c r="D176" s="15">
        <f>$B$156+C176</f>
        <v>2320.1</v>
      </c>
      <c r="E176" s="25">
        <f t="shared" si="79"/>
        <v>320</v>
      </c>
      <c r="F176" s="28">
        <f>D176+E176</f>
        <v>2640.1</v>
      </c>
      <c r="G176" s="28">
        <f>ROUND(((F176*10)+0.4)/10,0)</f>
        <v>2640</v>
      </c>
      <c r="H176" s="28">
        <f t="shared" si="82"/>
        <v>2640</v>
      </c>
      <c r="I176" s="39">
        <f>H176-F176</f>
        <v>-9.9999999999909051E-2</v>
      </c>
      <c r="J176" s="32">
        <f>I176+D176</f>
        <v>2320</v>
      </c>
      <c r="K176" s="81">
        <f>H176</f>
        <v>2640</v>
      </c>
      <c r="L176" s="182"/>
      <c r="M176" s="182"/>
      <c r="N176" s="130"/>
    </row>
    <row r="177" spans="1:14" x14ac:dyDescent="0.3">
      <c r="A177" s="2" t="s">
        <v>41</v>
      </c>
      <c r="B177" s="3"/>
      <c r="C177" s="70">
        <f t="shared" si="77"/>
        <v>30.8</v>
      </c>
      <c r="D177" s="15">
        <f t="shared" si="78"/>
        <v>2311.9</v>
      </c>
      <c r="E177" s="25">
        <f t="shared" si="79"/>
        <v>320</v>
      </c>
      <c r="F177" s="28">
        <f t="shared" si="80"/>
        <v>2631.9</v>
      </c>
      <c r="G177" s="28">
        <f t="shared" si="81"/>
        <v>2632</v>
      </c>
      <c r="H177" s="28">
        <f t="shared" si="82"/>
        <v>2632</v>
      </c>
      <c r="I177" s="39">
        <f t="shared" si="73"/>
        <v>9.9999999999909051E-2</v>
      </c>
      <c r="J177" s="32">
        <f t="shared" si="83"/>
        <v>2312</v>
      </c>
      <c r="K177" s="81">
        <f t="shared" si="84"/>
        <v>2632</v>
      </c>
      <c r="L177" s="182"/>
      <c r="M177" s="182"/>
      <c r="N177" s="130"/>
    </row>
    <row r="178" spans="1:14" s="232" customFormat="1" x14ac:dyDescent="0.3">
      <c r="A178" s="2" t="s">
        <v>42</v>
      </c>
      <c r="B178" s="3"/>
      <c r="C178" s="70">
        <f t="shared" si="77"/>
        <v>43.8</v>
      </c>
      <c r="D178" s="15">
        <f t="shared" si="78"/>
        <v>2324.9</v>
      </c>
      <c r="E178" s="25">
        <f t="shared" si="79"/>
        <v>320</v>
      </c>
      <c r="F178" s="28">
        <f t="shared" si="80"/>
        <v>2644.9</v>
      </c>
      <c r="G178" s="28">
        <f t="shared" si="81"/>
        <v>2645</v>
      </c>
      <c r="H178" s="28">
        <f t="shared" si="82"/>
        <v>2645</v>
      </c>
      <c r="I178" s="39">
        <f t="shared" si="73"/>
        <v>9.9999999999909051E-2</v>
      </c>
      <c r="J178" s="32">
        <f t="shared" si="83"/>
        <v>2325</v>
      </c>
      <c r="K178" s="81">
        <f t="shared" si="84"/>
        <v>2645</v>
      </c>
      <c r="L178" s="236"/>
      <c r="M178" s="236"/>
      <c r="N178" s="241"/>
    </row>
    <row r="179" spans="1:14" s="232" customFormat="1" x14ac:dyDescent="0.3">
      <c r="A179" s="2" t="s">
        <v>43</v>
      </c>
      <c r="B179" s="3"/>
      <c r="C179" s="70">
        <f t="shared" si="77"/>
        <v>60.1</v>
      </c>
      <c r="D179" s="15">
        <f t="shared" si="78"/>
        <v>2341.1999999999998</v>
      </c>
      <c r="E179" s="25">
        <f t="shared" si="79"/>
        <v>320</v>
      </c>
      <c r="F179" s="28">
        <f t="shared" si="80"/>
        <v>2661.2</v>
      </c>
      <c r="G179" s="28">
        <f t="shared" si="81"/>
        <v>2661</v>
      </c>
      <c r="H179" s="28">
        <f t="shared" si="82"/>
        <v>2661</v>
      </c>
      <c r="I179" s="39">
        <f t="shared" si="73"/>
        <v>-0.1999999999998181</v>
      </c>
      <c r="J179" s="32">
        <f t="shared" si="83"/>
        <v>2341</v>
      </c>
      <c r="K179" s="81">
        <f t="shared" si="84"/>
        <v>2661</v>
      </c>
      <c r="L179" s="236"/>
      <c r="M179" s="236"/>
      <c r="N179" s="241"/>
    </row>
    <row r="180" spans="1:14" s="232" customFormat="1" x14ac:dyDescent="0.3">
      <c r="A180" s="2" t="s">
        <v>44</v>
      </c>
      <c r="B180" s="3"/>
      <c r="C180" s="70">
        <f t="shared" si="77"/>
        <v>56.7</v>
      </c>
      <c r="D180" s="15">
        <f t="shared" si="78"/>
        <v>2337.7999999999997</v>
      </c>
      <c r="E180" s="25">
        <f t="shared" si="79"/>
        <v>320</v>
      </c>
      <c r="F180" s="28">
        <f t="shared" si="80"/>
        <v>2657.7999999999997</v>
      </c>
      <c r="G180" s="28">
        <f t="shared" si="81"/>
        <v>2658</v>
      </c>
      <c r="H180" s="28">
        <f t="shared" si="82"/>
        <v>2658</v>
      </c>
      <c r="I180" s="39">
        <f t="shared" si="73"/>
        <v>0.20000000000027285</v>
      </c>
      <c r="J180" s="32">
        <f t="shared" si="83"/>
        <v>2338</v>
      </c>
      <c r="K180" s="81">
        <f t="shared" si="84"/>
        <v>2658</v>
      </c>
      <c r="L180" s="236"/>
      <c r="M180" s="236"/>
      <c r="N180" s="241"/>
    </row>
    <row r="181" spans="1:14" x14ac:dyDescent="0.3">
      <c r="A181" s="2" t="s">
        <v>45</v>
      </c>
      <c r="B181" s="3"/>
      <c r="C181" s="70">
        <f t="shared" si="77"/>
        <v>71.8</v>
      </c>
      <c r="D181" s="15">
        <f t="shared" si="78"/>
        <v>2352.9</v>
      </c>
      <c r="E181" s="25">
        <f t="shared" si="79"/>
        <v>320</v>
      </c>
      <c r="F181" s="28">
        <f t="shared" si="80"/>
        <v>2672.9</v>
      </c>
      <c r="G181" s="28">
        <f t="shared" si="81"/>
        <v>2673</v>
      </c>
      <c r="H181" s="28">
        <f t="shared" si="82"/>
        <v>2673</v>
      </c>
      <c r="I181" s="39">
        <f t="shared" si="73"/>
        <v>9.9999999999909051E-2</v>
      </c>
      <c r="J181" s="32">
        <f t="shared" si="83"/>
        <v>2353</v>
      </c>
      <c r="K181" s="81">
        <f t="shared" si="84"/>
        <v>2673</v>
      </c>
      <c r="L181" s="182"/>
      <c r="M181" s="182"/>
      <c r="N181" s="130"/>
    </row>
    <row r="182" spans="1:14" x14ac:dyDescent="0.3">
      <c r="A182" s="2" t="s">
        <v>46</v>
      </c>
      <c r="B182" s="3"/>
      <c r="C182" s="70">
        <f t="shared" si="77"/>
        <v>77.599999999999994</v>
      </c>
      <c r="D182" s="15">
        <f t="shared" si="78"/>
        <v>2358.6999999999998</v>
      </c>
      <c r="E182" s="25">
        <f t="shared" si="79"/>
        <v>320</v>
      </c>
      <c r="F182" s="28">
        <f t="shared" si="80"/>
        <v>2678.7</v>
      </c>
      <c r="G182" s="28">
        <f t="shared" si="81"/>
        <v>2679</v>
      </c>
      <c r="H182" s="28">
        <f t="shared" si="82"/>
        <v>2679</v>
      </c>
      <c r="I182" s="39">
        <f t="shared" si="73"/>
        <v>0.3000000000001819</v>
      </c>
      <c r="J182" s="32">
        <f t="shared" si="83"/>
        <v>2359</v>
      </c>
      <c r="K182" s="81">
        <f t="shared" si="84"/>
        <v>2679</v>
      </c>
      <c r="L182" s="182"/>
      <c r="M182" s="182"/>
      <c r="N182" s="130"/>
    </row>
    <row r="183" spans="1:14" x14ac:dyDescent="0.3">
      <c r="A183" s="2" t="s">
        <v>47</v>
      </c>
      <c r="B183" s="3"/>
      <c r="C183" s="70">
        <f t="shared" si="77"/>
        <v>90.8</v>
      </c>
      <c r="D183" s="15">
        <f t="shared" si="78"/>
        <v>2371.9</v>
      </c>
      <c r="E183" s="25">
        <f t="shared" si="79"/>
        <v>320</v>
      </c>
      <c r="F183" s="28">
        <f t="shared" si="80"/>
        <v>2691.9</v>
      </c>
      <c r="G183" s="28">
        <f t="shared" si="81"/>
        <v>2692</v>
      </c>
      <c r="H183" s="28">
        <f t="shared" si="82"/>
        <v>2692</v>
      </c>
      <c r="I183" s="39">
        <f t="shared" si="73"/>
        <v>9.9999999999909051E-2</v>
      </c>
      <c r="J183" s="32">
        <f t="shared" si="83"/>
        <v>2372</v>
      </c>
      <c r="K183" s="81">
        <f t="shared" si="84"/>
        <v>2692</v>
      </c>
      <c r="L183" s="182"/>
      <c r="M183" s="182"/>
      <c r="N183" s="130"/>
    </row>
    <row r="184" spans="1:14" x14ac:dyDescent="0.3">
      <c r="A184" s="6"/>
      <c r="B184" s="42"/>
      <c r="C184" s="227"/>
      <c r="D184" s="23"/>
      <c r="E184" s="52"/>
      <c r="F184" s="31"/>
      <c r="G184" s="31"/>
      <c r="H184" s="34"/>
      <c r="I184" s="40"/>
      <c r="J184" s="34"/>
      <c r="K184" s="83"/>
      <c r="L184" s="183"/>
      <c r="M184" s="182"/>
      <c r="N184" s="130"/>
    </row>
    <row r="185" spans="1:14" x14ac:dyDescent="0.3">
      <c r="A185" s="2"/>
      <c r="B185" s="3"/>
      <c r="C185" s="70"/>
      <c r="D185" s="15"/>
      <c r="E185" s="48"/>
      <c r="F185" s="28"/>
      <c r="G185" s="28"/>
      <c r="H185" s="32"/>
      <c r="I185" s="122"/>
      <c r="J185" s="122"/>
      <c r="K185" s="81"/>
      <c r="L185" s="1"/>
      <c r="M185" s="182"/>
      <c r="N185" s="130"/>
    </row>
    <row r="186" spans="1:14" x14ac:dyDescent="0.3">
      <c r="A186" s="2" t="s">
        <v>48</v>
      </c>
      <c r="B186" s="15"/>
      <c r="C186" s="70">
        <f t="shared" ref="C186:C206" si="85">C41</f>
        <v>50.3</v>
      </c>
      <c r="D186" s="15">
        <f t="shared" ref="D186:D206" si="86">$B$156+C186</f>
        <v>2331.4</v>
      </c>
      <c r="E186" s="25">
        <f t="shared" ref="E186:E206" si="87">$E$11</f>
        <v>320</v>
      </c>
      <c r="F186" s="28">
        <f t="shared" ref="F186:F206" si="88">D186+E186</f>
        <v>2651.4</v>
      </c>
      <c r="G186" s="28">
        <f t="shared" ref="G186:G206" si="89">ROUND(((F186*10)+0.4)/10,0)</f>
        <v>2651</v>
      </c>
      <c r="H186" s="28">
        <f t="shared" ref="H186:H206" si="90">IF(FLOOR(G186,1)&lt;1000,FLOOR(G186,1),FLOOR((G186),1))</f>
        <v>2651</v>
      </c>
      <c r="I186" s="39">
        <f t="shared" si="73"/>
        <v>-0.40000000000009095</v>
      </c>
      <c r="J186" s="32">
        <f t="shared" ref="J186:J206" si="91">I186+D186</f>
        <v>2331</v>
      </c>
      <c r="K186" s="81">
        <f t="shared" ref="K186:K206" si="92">H186</f>
        <v>2651</v>
      </c>
      <c r="L186" s="182"/>
      <c r="M186" s="182"/>
      <c r="N186" s="130"/>
    </row>
    <row r="187" spans="1:14" x14ac:dyDescent="0.3">
      <c r="A187" s="46" t="s">
        <v>49</v>
      </c>
      <c r="B187" s="50"/>
      <c r="C187" s="70">
        <f t="shared" si="85"/>
        <v>60.5</v>
      </c>
      <c r="D187" s="50">
        <f t="shared" si="86"/>
        <v>2341.6</v>
      </c>
      <c r="E187" s="25">
        <f t="shared" si="87"/>
        <v>320</v>
      </c>
      <c r="F187" s="32">
        <f t="shared" si="88"/>
        <v>2661.6</v>
      </c>
      <c r="G187" s="32">
        <f t="shared" si="89"/>
        <v>2662</v>
      </c>
      <c r="H187" s="28">
        <f t="shared" si="90"/>
        <v>2662</v>
      </c>
      <c r="I187" s="39">
        <f t="shared" si="73"/>
        <v>0.40000000000009095</v>
      </c>
      <c r="J187" s="32">
        <f t="shared" si="91"/>
        <v>2342</v>
      </c>
      <c r="K187" s="81">
        <f t="shared" si="92"/>
        <v>2662</v>
      </c>
      <c r="L187" s="182"/>
      <c r="M187" s="182"/>
      <c r="N187" s="130"/>
    </row>
    <row r="188" spans="1:14" x14ac:dyDescent="0.3">
      <c r="A188" s="2" t="s">
        <v>50</v>
      </c>
      <c r="B188" s="15"/>
      <c r="C188" s="70">
        <f t="shared" si="85"/>
        <v>77.5</v>
      </c>
      <c r="D188" s="15">
        <f t="shared" si="86"/>
        <v>2358.6</v>
      </c>
      <c r="E188" s="25">
        <f t="shared" si="87"/>
        <v>320</v>
      </c>
      <c r="F188" s="28">
        <f t="shared" si="88"/>
        <v>2678.6</v>
      </c>
      <c r="G188" s="28">
        <f t="shared" si="89"/>
        <v>2679</v>
      </c>
      <c r="H188" s="28">
        <f t="shared" si="90"/>
        <v>2679</v>
      </c>
      <c r="I188" s="39">
        <f t="shared" si="73"/>
        <v>0.40000000000009095</v>
      </c>
      <c r="J188" s="32">
        <f t="shared" si="91"/>
        <v>2359</v>
      </c>
      <c r="K188" s="81">
        <f t="shared" si="92"/>
        <v>2679</v>
      </c>
      <c r="L188" s="182"/>
      <c r="M188" s="182"/>
      <c r="N188" s="130"/>
    </row>
    <row r="189" spans="1:14" x14ac:dyDescent="0.3">
      <c r="A189" s="2" t="s">
        <v>51</v>
      </c>
      <c r="B189" s="15"/>
      <c r="C189" s="70">
        <f t="shared" si="85"/>
        <v>97.9</v>
      </c>
      <c r="D189" s="15">
        <f t="shared" si="86"/>
        <v>2379</v>
      </c>
      <c r="E189" s="25">
        <f t="shared" si="87"/>
        <v>320</v>
      </c>
      <c r="F189" s="28">
        <f t="shared" si="88"/>
        <v>2699</v>
      </c>
      <c r="G189" s="28">
        <f t="shared" si="89"/>
        <v>2699</v>
      </c>
      <c r="H189" s="28">
        <f t="shared" si="90"/>
        <v>2699</v>
      </c>
      <c r="I189" s="39">
        <f t="shared" si="73"/>
        <v>0</v>
      </c>
      <c r="J189" s="32">
        <f t="shared" si="91"/>
        <v>2379</v>
      </c>
      <c r="K189" s="81">
        <f t="shared" si="92"/>
        <v>2699</v>
      </c>
      <c r="L189" s="182"/>
      <c r="M189" s="182"/>
      <c r="N189" s="130"/>
    </row>
    <row r="190" spans="1:14" x14ac:dyDescent="0.3">
      <c r="A190" s="7" t="s">
        <v>52</v>
      </c>
      <c r="B190" s="16" t="s">
        <v>53</v>
      </c>
      <c r="C190" s="17">
        <f t="shared" si="85"/>
        <v>91.1</v>
      </c>
      <c r="D190" s="17">
        <f>$B$156+C190</f>
        <v>2372.1999999999998</v>
      </c>
      <c r="E190" s="26">
        <f t="shared" si="87"/>
        <v>320</v>
      </c>
      <c r="F190" s="26">
        <f t="shared" si="88"/>
        <v>2692.2</v>
      </c>
      <c r="G190" s="26">
        <f t="shared" si="89"/>
        <v>2692</v>
      </c>
      <c r="H190" s="26">
        <f t="shared" si="90"/>
        <v>2692</v>
      </c>
      <c r="I190" s="41">
        <f t="shared" si="73"/>
        <v>-0.1999999999998181</v>
      </c>
      <c r="J190" s="35">
        <f t="shared" si="91"/>
        <v>2372</v>
      </c>
      <c r="K190" s="253">
        <f t="shared" si="92"/>
        <v>2692</v>
      </c>
      <c r="L190" s="182"/>
      <c r="M190" s="182"/>
      <c r="N190" s="130"/>
    </row>
    <row r="191" spans="1:14" x14ac:dyDescent="0.3">
      <c r="A191" s="2" t="s">
        <v>54</v>
      </c>
      <c r="B191" s="15"/>
      <c r="C191" s="18">
        <f t="shared" si="85"/>
        <v>111.8</v>
      </c>
      <c r="D191" s="15">
        <f t="shared" si="86"/>
        <v>2392.9</v>
      </c>
      <c r="E191" s="25">
        <f t="shared" si="87"/>
        <v>320</v>
      </c>
      <c r="F191" s="28">
        <f t="shared" si="88"/>
        <v>2712.9</v>
      </c>
      <c r="G191" s="28">
        <f t="shared" si="89"/>
        <v>2713</v>
      </c>
      <c r="H191" s="28">
        <f t="shared" si="90"/>
        <v>2713</v>
      </c>
      <c r="I191" s="38">
        <f>H191-F191</f>
        <v>9.9999999999909051E-2</v>
      </c>
      <c r="J191" s="32">
        <f t="shared" si="91"/>
        <v>2393</v>
      </c>
      <c r="K191" s="80">
        <f t="shared" si="92"/>
        <v>2713</v>
      </c>
      <c r="L191" s="182"/>
      <c r="M191" s="182"/>
      <c r="N191" s="130"/>
    </row>
    <row r="192" spans="1:14" x14ac:dyDescent="0.3">
      <c r="A192" s="2" t="s">
        <v>55</v>
      </c>
      <c r="B192" s="3"/>
      <c r="C192" s="18">
        <f t="shared" si="85"/>
        <v>136.1</v>
      </c>
      <c r="D192" s="15">
        <f t="shared" si="86"/>
        <v>2417.1999999999998</v>
      </c>
      <c r="E192" s="25">
        <f t="shared" si="87"/>
        <v>320</v>
      </c>
      <c r="F192" s="28">
        <f t="shared" si="88"/>
        <v>2737.2</v>
      </c>
      <c r="G192" s="28">
        <f t="shared" si="89"/>
        <v>2737</v>
      </c>
      <c r="H192" s="28">
        <f t="shared" si="90"/>
        <v>2737</v>
      </c>
      <c r="I192" s="38">
        <f t="shared" ref="I192:I206" si="93">H192-F192</f>
        <v>-0.1999999999998181</v>
      </c>
      <c r="J192" s="32">
        <f t="shared" si="91"/>
        <v>2417</v>
      </c>
      <c r="K192" s="80">
        <f t="shared" si="92"/>
        <v>2737</v>
      </c>
      <c r="L192" s="182"/>
      <c r="M192" s="182"/>
      <c r="N192" s="130"/>
    </row>
    <row r="193" spans="1:14" x14ac:dyDescent="0.3">
      <c r="A193" s="2" t="s">
        <v>56</v>
      </c>
      <c r="B193" s="3"/>
      <c r="C193" s="18">
        <f t="shared" si="85"/>
        <v>143.69999999999999</v>
      </c>
      <c r="D193" s="15">
        <f t="shared" si="86"/>
        <v>2424.7999999999997</v>
      </c>
      <c r="E193" s="25">
        <f t="shared" si="87"/>
        <v>320</v>
      </c>
      <c r="F193" s="28">
        <f t="shared" si="88"/>
        <v>2744.7999999999997</v>
      </c>
      <c r="G193" s="28">
        <f t="shared" si="89"/>
        <v>2745</v>
      </c>
      <c r="H193" s="28">
        <f t="shared" si="90"/>
        <v>2745</v>
      </c>
      <c r="I193" s="38">
        <f t="shared" si="93"/>
        <v>0.20000000000027285</v>
      </c>
      <c r="J193" s="32">
        <f t="shared" si="91"/>
        <v>2425</v>
      </c>
      <c r="K193" s="80">
        <f t="shared" si="92"/>
        <v>2745</v>
      </c>
      <c r="L193" s="182"/>
      <c r="M193" s="182"/>
      <c r="N193" s="130"/>
    </row>
    <row r="194" spans="1:14" x14ac:dyDescent="0.3">
      <c r="A194" s="2" t="s">
        <v>57</v>
      </c>
      <c r="B194" s="3"/>
      <c r="C194" s="18">
        <f t="shared" si="85"/>
        <v>163.5</v>
      </c>
      <c r="D194" s="15">
        <f t="shared" si="86"/>
        <v>2444.6</v>
      </c>
      <c r="E194" s="25">
        <f t="shared" si="87"/>
        <v>320</v>
      </c>
      <c r="F194" s="28">
        <f t="shared" si="88"/>
        <v>2764.6</v>
      </c>
      <c r="G194" s="28">
        <f t="shared" si="89"/>
        <v>2765</v>
      </c>
      <c r="H194" s="28">
        <f t="shared" si="90"/>
        <v>2765</v>
      </c>
      <c r="I194" s="38">
        <f t="shared" si="93"/>
        <v>0.40000000000009095</v>
      </c>
      <c r="J194" s="32">
        <f t="shared" si="91"/>
        <v>2445</v>
      </c>
      <c r="K194" s="80">
        <f t="shared" si="92"/>
        <v>2765</v>
      </c>
      <c r="L194" s="182"/>
      <c r="M194" s="182"/>
      <c r="N194" s="130"/>
    </row>
    <row r="195" spans="1:14" x14ac:dyDescent="0.3">
      <c r="A195" s="2" t="s">
        <v>58</v>
      </c>
      <c r="B195" s="3"/>
      <c r="C195" s="18">
        <f t="shared" si="85"/>
        <v>189</v>
      </c>
      <c r="D195" s="15">
        <f t="shared" si="86"/>
        <v>2470.1</v>
      </c>
      <c r="E195" s="25">
        <f t="shared" si="87"/>
        <v>320</v>
      </c>
      <c r="F195" s="28">
        <f t="shared" si="88"/>
        <v>2790.1</v>
      </c>
      <c r="G195" s="28">
        <f t="shared" si="89"/>
        <v>2790</v>
      </c>
      <c r="H195" s="28">
        <f t="shared" si="90"/>
        <v>2790</v>
      </c>
      <c r="I195" s="38">
        <f t="shared" si="93"/>
        <v>-9.9999999999909051E-2</v>
      </c>
      <c r="J195" s="32">
        <f t="shared" si="91"/>
        <v>2470</v>
      </c>
      <c r="K195" s="80">
        <f t="shared" si="92"/>
        <v>2790</v>
      </c>
      <c r="L195" s="182"/>
      <c r="M195" s="182"/>
      <c r="N195" s="130"/>
    </row>
    <row r="196" spans="1:14" x14ac:dyDescent="0.3">
      <c r="A196" s="2" t="s">
        <v>59</v>
      </c>
      <c r="B196" s="3"/>
      <c r="C196" s="18">
        <f t="shared" si="85"/>
        <v>167.4</v>
      </c>
      <c r="D196" s="15">
        <f t="shared" si="86"/>
        <v>2448.5</v>
      </c>
      <c r="E196" s="25">
        <f t="shared" si="87"/>
        <v>320</v>
      </c>
      <c r="F196" s="28">
        <f t="shared" si="88"/>
        <v>2768.5</v>
      </c>
      <c r="G196" s="28">
        <f t="shared" si="89"/>
        <v>2769</v>
      </c>
      <c r="H196" s="28">
        <f t="shared" si="90"/>
        <v>2769</v>
      </c>
      <c r="I196" s="38">
        <f t="shared" si="93"/>
        <v>0.5</v>
      </c>
      <c r="J196" s="32">
        <f t="shared" si="91"/>
        <v>2449</v>
      </c>
      <c r="K196" s="80">
        <f t="shared" si="92"/>
        <v>2769</v>
      </c>
      <c r="L196" s="182"/>
      <c r="M196" s="182"/>
      <c r="N196" s="130"/>
    </row>
    <row r="197" spans="1:14" x14ac:dyDescent="0.3">
      <c r="A197" s="2" t="s">
        <v>60</v>
      </c>
      <c r="B197" s="3"/>
      <c r="C197" s="18">
        <f t="shared" si="85"/>
        <v>168.5</v>
      </c>
      <c r="D197" s="15">
        <f t="shared" si="86"/>
        <v>2449.6</v>
      </c>
      <c r="E197" s="25">
        <f t="shared" si="87"/>
        <v>320</v>
      </c>
      <c r="F197" s="28">
        <f t="shared" si="88"/>
        <v>2769.6</v>
      </c>
      <c r="G197" s="28">
        <f t="shared" si="89"/>
        <v>2770</v>
      </c>
      <c r="H197" s="28">
        <f t="shared" si="90"/>
        <v>2770</v>
      </c>
      <c r="I197" s="38">
        <f t="shared" si="93"/>
        <v>0.40000000000009095</v>
      </c>
      <c r="J197" s="32">
        <f t="shared" si="91"/>
        <v>2450</v>
      </c>
      <c r="K197" s="80">
        <f t="shared" si="92"/>
        <v>2770</v>
      </c>
      <c r="L197" s="182"/>
      <c r="M197" s="182"/>
      <c r="N197" s="130"/>
    </row>
    <row r="198" spans="1:14" x14ac:dyDescent="0.3">
      <c r="A198" s="2" t="s">
        <v>61</v>
      </c>
      <c r="B198" s="3"/>
      <c r="C198" s="18">
        <f t="shared" si="85"/>
        <v>188.3</v>
      </c>
      <c r="D198" s="15">
        <f t="shared" si="86"/>
        <v>2469.4</v>
      </c>
      <c r="E198" s="25">
        <f t="shared" si="87"/>
        <v>320</v>
      </c>
      <c r="F198" s="28">
        <f t="shared" si="88"/>
        <v>2789.4</v>
      </c>
      <c r="G198" s="28">
        <f t="shared" si="89"/>
        <v>2789</v>
      </c>
      <c r="H198" s="28">
        <f t="shared" si="90"/>
        <v>2789</v>
      </c>
      <c r="I198" s="38">
        <f t="shared" si="93"/>
        <v>-0.40000000000009095</v>
      </c>
      <c r="J198" s="32">
        <f t="shared" si="91"/>
        <v>2469</v>
      </c>
      <c r="K198" s="80">
        <f t="shared" si="92"/>
        <v>2789</v>
      </c>
      <c r="L198" s="182"/>
      <c r="M198" s="182"/>
      <c r="N198" s="130"/>
    </row>
    <row r="199" spans="1:14" x14ac:dyDescent="0.3">
      <c r="A199" s="5" t="s">
        <v>71</v>
      </c>
      <c r="B199" s="3"/>
      <c r="C199" s="18">
        <f t="shared" si="85"/>
        <v>77.5</v>
      </c>
      <c r="D199" s="15">
        <f t="shared" si="86"/>
        <v>2358.6</v>
      </c>
      <c r="E199" s="25">
        <f t="shared" si="87"/>
        <v>320</v>
      </c>
      <c r="F199" s="28">
        <f t="shared" si="88"/>
        <v>2678.6</v>
      </c>
      <c r="G199" s="28">
        <f t="shared" si="89"/>
        <v>2679</v>
      </c>
      <c r="H199" s="28">
        <f t="shared" si="90"/>
        <v>2679</v>
      </c>
      <c r="I199" s="38">
        <f t="shared" si="93"/>
        <v>0.40000000000009095</v>
      </c>
      <c r="J199" s="32">
        <f t="shared" si="91"/>
        <v>2359</v>
      </c>
      <c r="K199" s="80">
        <f t="shared" si="92"/>
        <v>2679</v>
      </c>
      <c r="L199" s="182"/>
      <c r="M199" s="182"/>
      <c r="N199" s="130"/>
    </row>
    <row r="200" spans="1:14" x14ac:dyDescent="0.3">
      <c r="A200" s="5" t="s">
        <v>72</v>
      </c>
      <c r="B200" s="3"/>
      <c r="C200" s="18">
        <f t="shared" si="85"/>
        <v>97.9</v>
      </c>
      <c r="D200" s="15">
        <f t="shared" si="86"/>
        <v>2379</v>
      </c>
      <c r="E200" s="25">
        <f t="shared" si="87"/>
        <v>320</v>
      </c>
      <c r="F200" s="28">
        <f t="shared" si="88"/>
        <v>2699</v>
      </c>
      <c r="G200" s="28">
        <f t="shared" si="89"/>
        <v>2699</v>
      </c>
      <c r="H200" s="28">
        <f t="shared" si="90"/>
        <v>2699</v>
      </c>
      <c r="I200" s="38">
        <f t="shared" si="93"/>
        <v>0</v>
      </c>
      <c r="J200" s="32">
        <f t="shared" si="91"/>
        <v>2379</v>
      </c>
      <c r="K200" s="80">
        <f t="shared" si="92"/>
        <v>2699</v>
      </c>
      <c r="L200" s="182"/>
      <c r="M200" s="182"/>
      <c r="N200" s="130"/>
    </row>
    <row r="201" spans="1:14" x14ac:dyDescent="0.3">
      <c r="A201" s="5" t="s">
        <v>73</v>
      </c>
      <c r="B201" s="3"/>
      <c r="C201" s="18">
        <f t="shared" si="85"/>
        <v>111.8</v>
      </c>
      <c r="D201" s="15">
        <f t="shared" si="86"/>
        <v>2392.9</v>
      </c>
      <c r="E201" s="25">
        <f t="shared" si="87"/>
        <v>320</v>
      </c>
      <c r="F201" s="28">
        <f t="shared" si="88"/>
        <v>2712.9</v>
      </c>
      <c r="G201" s="28">
        <f t="shared" si="89"/>
        <v>2713</v>
      </c>
      <c r="H201" s="28">
        <f t="shared" si="90"/>
        <v>2713</v>
      </c>
      <c r="I201" s="38">
        <f t="shared" si="93"/>
        <v>9.9999999999909051E-2</v>
      </c>
      <c r="J201" s="32">
        <f t="shared" si="91"/>
        <v>2393</v>
      </c>
      <c r="K201" s="80">
        <f t="shared" si="92"/>
        <v>2713</v>
      </c>
      <c r="L201" s="182"/>
      <c r="M201" s="182"/>
      <c r="N201" s="130"/>
    </row>
    <row r="202" spans="1:14" x14ac:dyDescent="0.3">
      <c r="A202" s="5" t="s">
        <v>74</v>
      </c>
      <c r="B202" s="3"/>
      <c r="C202" s="18">
        <f t="shared" si="85"/>
        <v>136.1</v>
      </c>
      <c r="D202" s="15">
        <f t="shared" si="86"/>
        <v>2417.1999999999998</v>
      </c>
      <c r="E202" s="25">
        <f t="shared" si="87"/>
        <v>320</v>
      </c>
      <c r="F202" s="28">
        <f t="shared" si="88"/>
        <v>2737.2</v>
      </c>
      <c r="G202" s="28">
        <f t="shared" si="89"/>
        <v>2737</v>
      </c>
      <c r="H202" s="28">
        <f t="shared" si="90"/>
        <v>2737</v>
      </c>
      <c r="I202" s="38">
        <f t="shared" si="93"/>
        <v>-0.1999999999998181</v>
      </c>
      <c r="J202" s="32">
        <f t="shared" si="91"/>
        <v>2417</v>
      </c>
      <c r="K202" s="80">
        <f t="shared" si="92"/>
        <v>2737</v>
      </c>
      <c r="L202" s="182"/>
      <c r="M202" s="182"/>
      <c r="N202" s="130"/>
    </row>
    <row r="203" spans="1:14" x14ac:dyDescent="0.3">
      <c r="A203" s="5" t="s">
        <v>75</v>
      </c>
      <c r="B203" s="3"/>
      <c r="C203" s="18">
        <f t="shared" si="85"/>
        <v>143.69999999999999</v>
      </c>
      <c r="D203" s="15">
        <f t="shared" si="86"/>
        <v>2424.7999999999997</v>
      </c>
      <c r="E203" s="25">
        <f t="shared" si="87"/>
        <v>320</v>
      </c>
      <c r="F203" s="28">
        <f t="shared" si="88"/>
        <v>2744.7999999999997</v>
      </c>
      <c r="G203" s="28">
        <f t="shared" si="89"/>
        <v>2745</v>
      </c>
      <c r="H203" s="28">
        <f t="shared" si="90"/>
        <v>2745</v>
      </c>
      <c r="I203" s="38">
        <f t="shared" si="93"/>
        <v>0.20000000000027285</v>
      </c>
      <c r="J203" s="32">
        <f t="shared" si="91"/>
        <v>2425</v>
      </c>
      <c r="K203" s="80">
        <f t="shared" si="92"/>
        <v>2745</v>
      </c>
      <c r="L203" s="182"/>
      <c r="M203" s="182"/>
      <c r="N203" s="130"/>
    </row>
    <row r="204" spans="1:14" x14ac:dyDescent="0.3">
      <c r="A204" s="5" t="s">
        <v>76</v>
      </c>
      <c r="B204" s="3"/>
      <c r="C204" s="18">
        <f t="shared" si="85"/>
        <v>163.5</v>
      </c>
      <c r="D204" s="15">
        <f t="shared" si="86"/>
        <v>2444.6</v>
      </c>
      <c r="E204" s="25">
        <f t="shared" si="87"/>
        <v>320</v>
      </c>
      <c r="F204" s="28">
        <f t="shared" si="88"/>
        <v>2764.6</v>
      </c>
      <c r="G204" s="28">
        <f t="shared" si="89"/>
        <v>2765</v>
      </c>
      <c r="H204" s="28">
        <f t="shared" si="90"/>
        <v>2765</v>
      </c>
      <c r="I204" s="38">
        <f t="shared" si="93"/>
        <v>0.40000000000009095</v>
      </c>
      <c r="J204" s="32">
        <f t="shared" si="91"/>
        <v>2445</v>
      </c>
      <c r="K204" s="80">
        <f t="shared" si="92"/>
        <v>2765</v>
      </c>
      <c r="L204" s="182"/>
      <c r="M204" s="182"/>
      <c r="N204" s="130"/>
    </row>
    <row r="205" spans="1:14" x14ac:dyDescent="0.3">
      <c r="A205" s="5" t="s">
        <v>77</v>
      </c>
      <c r="B205" s="3"/>
      <c r="C205" s="18">
        <f t="shared" si="85"/>
        <v>189</v>
      </c>
      <c r="D205" s="15">
        <f t="shared" si="86"/>
        <v>2470.1</v>
      </c>
      <c r="E205" s="25">
        <f t="shared" si="87"/>
        <v>320</v>
      </c>
      <c r="F205" s="28">
        <f t="shared" si="88"/>
        <v>2790.1</v>
      </c>
      <c r="G205" s="28">
        <f t="shared" si="89"/>
        <v>2790</v>
      </c>
      <c r="H205" s="28">
        <f t="shared" si="90"/>
        <v>2790</v>
      </c>
      <c r="I205" s="38">
        <f t="shared" si="93"/>
        <v>-9.9999999999909051E-2</v>
      </c>
      <c r="J205" s="32">
        <f t="shared" si="91"/>
        <v>2470</v>
      </c>
      <c r="K205" s="80">
        <f t="shared" si="92"/>
        <v>2790</v>
      </c>
      <c r="L205" s="182"/>
      <c r="M205" s="182"/>
      <c r="N205" s="130"/>
    </row>
    <row r="206" spans="1:14" x14ac:dyDescent="0.3">
      <c r="A206" s="5" t="s">
        <v>78</v>
      </c>
      <c r="B206" s="3"/>
      <c r="C206" s="18">
        <f t="shared" si="85"/>
        <v>188.3</v>
      </c>
      <c r="D206" s="15">
        <f t="shared" si="86"/>
        <v>2469.4</v>
      </c>
      <c r="E206" s="25">
        <f t="shared" si="87"/>
        <v>320</v>
      </c>
      <c r="F206" s="28">
        <f t="shared" si="88"/>
        <v>2789.4</v>
      </c>
      <c r="G206" s="28">
        <f t="shared" si="89"/>
        <v>2789</v>
      </c>
      <c r="H206" s="28">
        <f t="shared" si="90"/>
        <v>2789</v>
      </c>
      <c r="I206" s="38">
        <f t="shared" si="93"/>
        <v>-0.40000000000009095</v>
      </c>
      <c r="J206" s="32">
        <f t="shared" si="91"/>
        <v>2469</v>
      </c>
      <c r="K206" s="80">
        <f t="shared" si="92"/>
        <v>2789</v>
      </c>
      <c r="L206" s="182"/>
      <c r="M206" s="182"/>
      <c r="N206" s="130"/>
    </row>
    <row r="207" spans="1:14" x14ac:dyDescent="0.3">
      <c r="A207" s="6"/>
      <c r="B207" s="42"/>
      <c r="C207" s="227"/>
      <c r="D207" s="23"/>
      <c r="E207" s="52"/>
      <c r="F207" s="31"/>
      <c r="G207" s="31"/>
      <c r="H207" s="34"/>
      <c r="I207" s="40"/>
      <c r="J207" s="34"/>
      <c r="K207" s="83"/>
      <c r="L207" s="1"/>
      <c r="M207" s="182"/>
      <c r="N207" s="130"/>
    </row>
    <row r="208" spans="1:14" x14ac:dyDescent="0.3">
      <c r="A208" s="2"/>
      <c r="B208" s="3"/>
      <c r="C208" s="70"/>
      <c r="D208" s="15"/>
      <c r="E208" s="48"/>
      <c r="F208" s="28"/>
      <c r="G208" s="28"/>
      <c r="H208" s="32"/>
      <c r="I208" s="122"/>
      <c r="J208" s="122"/>
      <c r="K208" s="81"/>
      <c r="L208" s="1"/>
      <c r="M208" s="182"/>
      <c r="N208" s="130"/>
    </row>
    <row r="209" spans="1:14" x14ac:dyDescent="0.3">
      <c r="A209" s="2" t="s">
        <v>62</v>
      </c>
      <c r="B209" s="15">
        <f>B156</f>
        <v>2281.1</v>
      </c>
      <c r="C209" s="18">
        <f t="shared" ref="C209:C215" si="94">C64</f>
        <v>91.2</v>
      </c>
      <c r="D209" s="15">
        <f t="shared" ref="D209:D215" si="95">$B$156+C209</f>
        <v>2372.2999999999997</v>
      </c>
      <c r="E209" s="25">
        <f t="shared" ref="E209:E215" si="96">$E$11</f>
        <v>320</v>
      </c>
      <c r="F209" s="28">
        <f t="shared" ref="F209:F215" si="97">D209+E209</f>
        <v>2692.2999999999997</v>
      </c>
      <c r="G209" s="28">
        <f t="shared" ref="G209:G215" si="98">ROUND(((F209*10)+0.4)/10,0)</f>
        <v>2692</v>
      </c>
      <c r="H209" s="28">
        <f t="shared" ref="H209:H215" si="99">IF(FLOOR(G209,1)&lt;1000,FLOOR(G209,1),FLOOR((G209),1))</f>
        <v>2692</v>
      </c>
      <c r="I209" s="39">
        <f t="shared" si="73"/>
        <v>-0.29999999999972715</v>
      </c>
      <c r="J209" s="32">
        <f t="shared" ref="J209:J215" si="100">I209+D209</f>
        <v>2372</v>
      </c>
      <c r="K209" s="81">
        <f t="shared" ref="K209:K215" si="101">H209</f>
        <v>2692</v>
      </c>
      <c r="L209" s="182"/>
      <c r="M209" s="182"/>
      <c r="N209" s="130"/>
    </row>
    <row r="210" spans="1:14" x14ac:dyDescent="0.3">
      <c r="A210" s="2" t="s">
        <v>63</v>
      </c>
      <c r="B210" s="3"/>
      <c r="C210" s="18">
        <f t="shared" si="94"/>
        <v>117.3</v>
      </c>
      <c r="D210" s="15">
        <f t="shared" si="95"/>
        <v>2398.4</v>
      </c>
      <c r="E210" s="25">
        <f t="shared" si="96"/>
        <v>320</v>
      </c>
      <c r="F210" s="28">
        <f t="shared" si="97"/>
        <v>2718.4</v>
      </c>
      <c r="G210" s="28">
        <f t="shared" si="98"/>
        <v>2718</v>
      </c>
      <c r="H210" s="28">
        <f t="shared" si="99"/>
        <v>2718</v>
      </c>
      <c r="I210" s="39">
        <f t="shared" si="73"/>
        <v>-0.40000000000009095</v>
      </c>
      <c r="J210" s="32">
        <f t="shared" si="100"/>
        <v>2398</v>
      </c>
      <c r="K210" s="81">
        <f t="shared" si="101"/>
        <v>2718</v>
      </c>
      <c r="L210" s="182"/>
      <c r="M210" s="182"/>
      <c r="N210" s="130"/>
    </row>
    <row r="211" spans="1:14" x14ac:dyDescent="0.3">
      <c r="A211" s="2" t="s">
        <v>64</v>
      </c>
      <c r="B211" s="3"/>
      <c r="C211" s="18">
        <f t="shared" si="94"/>
        <v>136.6</v>
      </c>
      <c r="D211" s="15">
        <f t="shared" si="95"/>
        <v>2417.6999999999998</v>
      </c>
      <c r="E211" s="25">
        <f t="shared" si="96"/>
        <v>320</v>
      </c>
      <c r="F211" s="28">
        <f t="shared" si="97"/>
        <v>2737.7</v>
      </c>
      <c r="G211" s="28">
        <f t="shared" si="98"/>
        <v>2738</v>
      </c>
      <c r="H211" s="28">
        <f t="shared" si="99"/>
        <v>2738</v>
      </c>
      <c r="I211" s="39">
        <f t="shared" si="73"/>
        <v>0.3000000000001819</v>
      </c>
      <c r="J211" s="32">
        <f t="shared" si="100"/>
        <v>2418</v>
      </c>
      <c r="K211" s="81">
        <f t="shared" si="101"/>
        <v>2738</v>
      </c>
      <c r="L211" s="182"/>
      <c r="M211" s="182"/>
      <c r="N211" s="130"/>
    </row>
    <row r="212" spans="1:14" x14ac:dyDescent="0.3">
      <c r="A212" s="2" t="s">
        <v>65</v>
      </c>
      <c r="B212" s="3"/>
      <c r="C212" s="18">
        <f t="shared" si="94"/>
        <v>133.9</v>
      </c>
      <c r="D212" s="15">
        <f t="shared" si="95"/>
        <v>2415</v>
      </c>
      <c r="E212" s="25">
        <f t="shared" si="96"/>
        <v>320</v>
      </c>
      <c r="F212" s="28">
        <f t="shared" si="97"/>
        <v>2735</v>
      </c>
      <c r="G212" s="28">
        <f t="shared" si="98"/>
        <v>2735</v>
      </c>
      <c r="H212" s="28">
        <f t="shared" si="99"/>
        <v>2735</v>
      </c>
      <c r="I212" s="39">
        <f t="shared" si="73"/>
        <v>0</v>
      </c>
      <c r="J212" s="32">
        <f t="shared" si="100"/>
        <v>2415</v>
      </c>
      <c r="K212" s="81">
        <f t="shared" si="101"/>
        <v>2735</v>
      </c>
      <c r="L212" s="182"/>
      <c r="M212" s="182"/>
      <c r="N212" s="130"/>
    </row>
    <row r="213" spans="1:14" x14ac:dyDescent="0.3">
      <c r="A213" s="2" t="s">
        <v>66</v>
      </c>
      <c r="B213" s="3"/>
      <c r="C213" s="18">
        <f t="shared" si="94"/>
        <v>142.19999999999999</v>
      </c>
      <c r="D213" s="15">
        <f t="shared" si="95"/>
        <v>2423.2999999999997</v>
      </c>
      <c r="E213" s="25">
        <f t="shared" si="96"/>
        <v>320</v>
      </c>
      <c r="F213" s="28">
        <f t="shared" si="97"/>
        <v>2743.2999999999997</v>
      </c>
      <c r="G213" s="28">
        <f t="shared" si="98"/>
        <v>2743</v>
      </c>
      <c r="H213" s="28">
        <f t="shared" si="99"/>
        <v>2743</v>
      </c>
      <c r="I213" s="39">
        <f t="shared" si="73"/>
        <v>-0.29999999999972715</v>
      </c>
      <c r="J213" s="32">
        <f t="shared" si="100"/>
        <v>2423</v>
      </c>
      <c r="K213" s="81">
        <f t="shared" si="101"/>
        <v>2743</v>
      </c>
      <c r="L213" s="182"/>
      <c r="M213" s="182"/>
      <c r="N213" s="130"/>
    </row>
    <row r="214" spans="1:14" x14ac:dyDescent="0.3">
      <c r="A214" s="2" t="s">
        <v>67</v>
      </c>
      <c r="B214" s="3"/>
      <c r="C214" s="18">
        <f t="shared" si="94"/>
        <v>141.69999999999999</v>
      </c>
      <c r="D214" s="15">
        <f t="shared" si="95"/>
        <v>2422.7999999999997</v>
      </c>
      <c r="E214" s="25">
        <f t="shared" si="96"/>
        <v>320</v>
      </c>
      <c r="F214" s="28">
        <f t="shared" si="97"/>
        <v>2742.7999999999997</v>
      </c>
      <c r="G214" s="28">
        <f t="shared" si="98"/>
        <v>2743</v>
      </c>
      <c r="H214" s="28">
        <f t="shared" si="99"/>
        <v>2743</v>
      </c>
      <c r="I214" s="39">
        <f t="shared" si="73"/>
        <v>0.20000000000027285</v>
      </c>
      <c r="J214" s="32">
        <f t="shared" si="100"/>
        <v>2423</v>
      </c>
      <c r="K214" s="81">
        <f t="shared" si="101"/>
        <v>2743</v>
      </c>
      <c r="L214" s="182"/>
      <c r="M214" s="182"/>
      <c r="N214" s="130"/>
    </row>
    <row r="215" spans="1:14" x14ac:dyDescent="0.3">
      <c r="A215" s="2" t="s">
        <v>68</v>
      </c>
      <c r="B215" s="3"/>
      <c r="C215" s="18">
        <f t="shared" si="94"/>
        <v>159.5</v>
      </c>
      <c r="D215" s="15">
        <f t="shared" si="95"/>
        <v>2440.6</v>
      </c>
      <c r="E215" s="25">
        <f t="shared" si="96"/>
        <v>320</v>
      </c>
      <c r="F215" s="28">
        <f t="shared" si="97"/>
        <v>2760.6</v>
      </c>
      <c r="G215" s="28">
        <f t="shared" si="98"/>
        <v>2761</v>
      </c>
      <c r="H215" s="28">
        <f t="shared" si="99"/>
        <v>2761</v>
      </c>
      <c r="I215" s="39">
        <f t="shared" si="73"/>
        <v>0.40000000000009095</v>
      </c>
      <c r="J215" s="32">
        <f t="shared" si="100"/>
        <v>2441</v>
      </c>
      <c r="K215" s="81">
        <f t="shared" si="101"/>
        <v>2761</v>
      </c>
      <c r="L215" s="182"/>
      <c r="M215" s="182"/>
      <c r="N215" s="130"/>
    </row>
    <row r="216" spans="1:14" ht="13.5" thickBot="1" x14ac:dyDescent="0.35">
      <c r="A216" s="59"/>
      <c r="B216" s="60"/>
      <c r="C216" s="60"/>
      <c r="D216" s="60"/>
      <c r="E216" s="60"/>
      <c r="F216" s="27"/>
      <c r="G216" s="27"/>
      <c r="H216" s="36"/>
      <c r="I216" s="132"/>
      <c r="J216" s="132"/>
      <c r="K216" s="84"/>
      <c r="M216" s="182"/>
      <c r="N216" s="130"/>
    </row>
    <row r="217" spans="1:14" x14ac:dyDescent="0.3">
      <c r="H217" s="123"/>
      <c r="I217" s="123"/>
      <c r="J217" s="123"/>
      <c r="K217" s="123"/>
      <c r="M217" s="182"/>
    </row>
  </sheetData>
  <mergeCells count="7">
    <mergeCell ref="D149:F149"/>
    <mergeCell ref="D2:I2"/>
    <mergeCell ref="D75:I75"/>
    <mergeCell ref="D147:I147"/>
    <mergeCell ref="H4:J4"/>
    <mergeCell ref="H77:J77"/>
    <mergeCell ref="H149:J149"/>
  </mergeCells>
  <phoneticPr fontId="0" type="noConversion"/>
  <printOptions gridLinesSet="0"/>
  <pageMargins left="0.43307086614173229" right="0.27559055118110237" top="0.6692913385826772" bottom="0.70866141732283472" header="0.51181102362204722" footer="0.51181102362204722"/>
  <pageSetup paperSize="9" scale="70" orientation="portrait" r:id="rId1"/>
  <headerFooter alignWithMargins="0"/>
  <rowBreaks count="2" manualBreakCount="2">
    <brk id="73" max="11" man="1"/>
    <brk id="144" max="11" man="1"/>
  </rowBreaks>
  <customProperties>
    <customPr name="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45"/>
  <sheetViews>
    <sheetView workbookViewId="0">
      <selection activeCell="E11" sqref="E11"/>
    </sheetView>
  </sheetViews>
  <sheetFormatPr defaultRowHeight="13" x14ac:dyDescent="0.3"/>
  <cols>
    <col min="1" max="1" width="7.25" style="1" customWidth="1"/>
    <col min="2" max="2" width="9" style="74" customWidth="1"/>
    <col min="3" max="3" width="14.75" style="10" customWidth="1"/>
    <col min="4" max="4" width="9" style="10" customWidth="1"/>
    <col min="5" max="5" width="18.25" style="10" customWidth="1"/>
    <col min="6" max="6" width="19.75" style="10" customWidth="1"/>
    <col min="7" max="7" width="9" style="1" customWidth="1"/>
    <col min="8" max="8" width="12" style="1" customWidth="1"/>
    <col min="9" max="15" width="21.33203125" customWidth="1"/>
  </cols>
  <sheetData>
    <row r="1" spans="1:10" ht="13.5" thickBot="1" x14ac:dyDescent="0.35">
      <c r="B1" s="61"/>
    </row>
    <row r="2" spans="1:10" x14ac:dyDescent="0.3">
      <c r="A2" s="68"/>
      <c r="B2" s="13" t="s">
        <v>0</v>
      </c>
      <c r="C2" s="356" t="s">
        <v>98</v>
      </c>
      <c r="D2" s="357"/>
      <c r="E2" s="358"/>
      <c r="F2"/>
    </row>
    <row r="3" spans="1:10" x14ac:dyDescent="0.3">
      <c r="A3" s="69"/>
      <c r="B3" s="10"/>
      <c r="C3" s="20"/>
      <c r="E3" s="57"/>
      <c r="F3"/>
      <c r="G3" s="181"/>
      <c r="H3" s="181"/>
      <c r="I3" s="184"/>
    </row>
    <row r="4" spans="1:10" x14ac:dyDescent="0.3">
      <c r="A4" s="69"/>
      <c r="B4" s="354" t="s">
        <v>90</v>
      </c>
      <c r="C4" s="354"/>
      <c r="D4" s="354"/>
      <c r="E4" s="368"/>
      <c r="F4"/>
      <c r="G4" s="181"/>
      <c r="H4" s="181"/>
      <c r="I4" s="185"/>
    </row>
    <row r="5" spans="1:10" x14ac:dyDescent="0.3">
      <c r="A5" s="69"/>
      <c r="B5" s="321" t="str">
        <f>LPG!F3</f>
        <v>EFFECTIVE 02 SEPTEMBER 2026</v>
      </c>
      <c r="C5" s="322"/>
      <c r="D5" s="323"/>
      <c r="E5" s="324"/>
      <c r="F5"/>
      <c r="G5" s="3"/>
      <c r="H5" s="181"/>
      <c r="I5" s="3"/>
    </row>
    <row r="6" spans="1:10" x14ac:dyDescent="0.3">
      <c r="A6" s="69"/>
      <c r="B6"/>
      <c r="C6"/>
      <c r="D6"/>
      <c r="E6" s="72"/>
      <c r="F6"/>
      <c r="G6" s="3"/>
      <c r="H6" s="181"/>
      <c r="I6" s="3"/>
    </row>
    <row r="7" spans="1:10" x14ac:dyDescent="0.3">
      <c r="A7" s="69"/>
      <c r="B7" s="75" t="s">
        <v>2</v>
      </c>
      <c r="C7" s="3" t="s">
        <v>79</v>
      </c>
      <c r="D7" s="3" t="s">
        <v>80</v>
      </c>
      <c r="E7" s="64" t="s">
        <v>5</v>
      </c>
      <c r="F7"/>
      <c r="G7" s="3"/>
      <c r="H7" s="181"/>
      <c r="I7" s="3"/>
    </row>
    <row r="8" spans="1:10" x14ac:dyDescent="0.3">
      <c r="A8" s="69"/>
      <c r="B8" s="75" t="s">
        <v>81</v>
      </c>
      <c r="C8" s="3" t="s">
        <v>82</v>
      </c>
      <c r="D8" s="3" t="s">
        <v>83</v>
      </c>
      <c r="E8" s="64" t="s">
        <v>84</v>
      </c>
      <c r="F8" s="3"/>
      <c r="G8"/>
      <c r="H8" s="3"/>
      <c r="J8" s="3"/>
    </row>
    <row r="9" spans="1:10" x14ac:dyDescent="0.3">
      <c r="A9" s="69"/>
      <c r="B9" s="75" t="s">
        <v>85</v>
      </c>
      <c r="C9" s="3" t="s">
        <v>23</v>
      </c>
      <c r="D9" s="3"/>
      <c r="E9" s="64" t="s">
        <v>23</v>
      </c>
      <c r="F9" s="3"/>
      <c r="G9"/>
      <c r="H9" s="3"/>
      <c r="J9" s="3"/>
    </row>
    <row r="10" spans="1:10" x14ac:dyDescent="0.3">
      <c r="A10" s="69"/>
      <c r="B10" s="75"/>
      <c r="C10" s="42"/>
      <c r="D10" s="42"/>
      <c r="E10" s="65"/>
      <c r="F10" s="3"/>
      <c r="G10"/>
      <c r="H10" s="3"/>
      <c r="J10" s="3"/>
    </row>
    <row r="11" spans="1:10" s="232" customFormat="1" x14ac:dyDescent="0.3">
      <c r="A11" s="230"/>
      <c r="B11" s="75" t="s">
        <v>25</v>
      </c>
      <c r="C11" s="249">
        <f>1766.798+213</f>
        <v>1979.798</v>
      </c>
      <c r="D11" s="218">
        <v>3.9</v>
      </c>
      <c r="E11" s="248">
        <f>$C$11+D11</f>
        <v>1983.6980000000001</v>
      </c>
      <c r="F11" s="3"/>
      <c r="G11"/>
      <c r="H11" s="3"/>
      <c r="I11"/>
      <c r="J11" s="3"/>
    </row>
    <row r="12" spans="1:10" s="232" customFormat="1" x14ac:dyDescent="0.3">
      <c r="A12" s="230"/>
      <c r="B12" s="75" t="s">
        <v>26</v>
      </c>
      <c r="C12" s="15"/>
      <c r="D12" s="70">
        <v>10.3</v>
      </c>
      <c r="E12" s="160">
        <f>$C$11+D12</f>
        <v>1990.098</v>
      </c>
      <c r="F12" s="3"/>
      <c r="G12"/>
      <c r="H12" s="3"/>
      <c r="I12"/>
      <c r="J12" s="3"/>
    </row>
    <row r="13" spans="1:10" s="232" customFormat="1" x14ac:dyDescent="0.3">
      <c r="A13" s="230"/>
      <c r="B13" s="75" t="s">
        <v>27</v>
      </c>
      <c r="C13" s="15"/>
      <c r="D13" s="70">
        <v>16.100000000000001</v>
      </c>
      <c r="E13" s="160">
        <f t="shared" ref="E13:E27" si="0">$C$11+D13</f>
        <v>1995.8979999999999</v>
      </c>
      <c r="F13" s="3"/>
      <c r="G13"/>
      <c r="H13" s="3"/>
      <c r="I13"/>
      <c r="J13" s="3"/>
    </row>
    <row r="14" spans="1:10" s="232" customFormat="1" x14ac:dyDescent="0.3">
      <c r="A14" s="230"/>
      <c r="B14" s="75" t="s">
        <v>28</v>
      </c>
      <c r="C14" s="15"/>
      <c r="D14" s="70">
        <v>23.7</v>
      </c>
      <c r="E14" s="160">
        <f t="shared" si="0"/>
        <v>2003.498</v>
      </c>
      <c r="F14" s="3"/>
      <c r="G14"/>
      <c r="H14" s="3"/>
      <c r="I14"/>
      <c r="J14" s="3"/>
    </row>
    <row r="15" spans="1:10" s="232" customFormat="1" x14ac:dyDescent="0.3">
      <c r="A15" s="230"/>
      <c r="B15" s="75" t="s">
        <v>29</v>
      </c>
      <c r="C15" s="15"/>
      <c r="D15" s="70">
        <v>34.4</v>
      </c>
      <c r="E15" s="160">
        <f t="shared" si="0"/>
        <v>2014.1980000000001</v>
      </c>
      <c r="F15" s="3"/>
      <c r="G15"/>
      <c r="H15" s="3"/>
      <c r="I15"/>
      <c r="J15" s="3"/>
    </row>
    <row r="16" spans="1:10" s="232" customFormat="1" x14ac:dyDescent="0.3">
      <c r="A16" s="230"/>
      <c r="B16" s="75" t="s">
        <v>30</v>
      </c>
      <c r="C16" s="15"/>
      <c r="D16" s="70">
        <v>49.8</v>
      </c>
      <c r="E16" s="160">
        <f t="shared" si="0"/>
        <v>2029.598</v>
      </c>
      <c r="F16" s="3"/>
      <c r="G16"/>
      <c r="H16" s="3"/>
      <c r="I16"/>
      <c r="J16" s="3"/>
    </row>
    <row r="17" spans="1:10" s="232" customFormat="1" x14ac:dyDescent="0.3">
      <c r="A17" s="230"/>
      <c r="B17" s="75" t="s">
        <v>31</v>
      </c>
      <c r="C17" s="15"/>
      <c r="D17" s="70">
        <v>63.5</v>
      </c>
      <c r="E17" s="160">
        <f t="shared" si="0"/>
        <v>2043.298</v>
      </c>
      <c r="F17" s="3"/>
      <c r="G17"/>
      <c r="H17" s="3"/>
      <c r="I17"/>
      <c r="J17" s="3"/>
    </row>
    <row r="18" spans="1:10" s="232" customFormat="1" x14ac:dyDescent="0.3">
      <c r="A18" s="230"/>
      <c r="B18" s="75" t="s">
        <v>32</v>
      </c>
      <c r="C18" s="15"/>
      <c r="D18" s="70">
        <v>88.6</v>
      </c>
      <c r="E18" s="160">
        <f t="shared" si="0"/>
        <v>2068.3980000000001</v>
      </c>
      <c r="F18" s="3"/>
      <c r="G18"/>
      <c r="H18" s="3"/>
      <c r="I18"/>
      <c r="J18" s="3"/>
    </row>
    <row r="19" spans="1:10" s="232" customFormat="1" x14ac:dyDescent="0.3">
      <c r="A19" s="230"/>
      <c r="B19" s="75" t="s">
        <v>33</v>
      </c>
      <c r="C19" s="15"/>
      <c r="D19" s="70">
        <v>115.8</v>
      </c>
      <c r="E19" s="160">
        <f t="shared" si="0"/>
        <v>2095.598</v>
      </c>
      <c r="F19" s="3"/>
      <c r="G19"/>
      <c r="H19" s="3"/>
      <c r="I19"/>
      <c r="J19" s="3"/>
    </row>
    <row r="20" spans="1:10" x14ac:dyDescent="0.3">
      <c r="A20" s="69"/>
      <c r="B20" s="75" t="s">
        <v>34</v>
      </c>
      <c r="C20" s="15"/>
      <c r="D20" s="70">
        <v>123.1</v>
      </c>
      <c r="E20" s="160">
        <f t="shared" si="0"/>
        <v>2102.8980000000001</v>
      </c>
      <c r="F20" s="3"/>
      <c r="G20"/>
      <c r="H20" s="3"/>
      <c r="J20" s="3"/>
    </row>
    <row r="21" spans="1:10" x14ac:dyDescent="0.3">
      <c r="A21" s="69"/>
      <c r="B21" s="75" t="s">
        <v>35</v>
      </c>
      <c r="C21" s="15"/>
      <c r="D21" s="70">
        <v>173.5</v>
      </c>
      <c r="E21" s="160">
        <f t="shared" si="0"/>
        <v>2153.2979999999998</v>
      </c>
      <c r="F21" s="3"/>
      <c r="G21"/>
      <c r="H21" s="3"/>
      <c r="J21" s="3"/>
    </row>
    <row r="22" spans="1:10" x14ac:dyDescent="0.3">
      <c r="A22" s="69"/>
      <c r="B22" s="75" t="s">
        <v>36</v>
      </c>
      <c r="C22" s="15"/>
      <c r="D22" s="70">
        <v>180.4</v>
      </c>
      <c r="E22" s="160">
        <f t="shared" si="0"/>
        <v>2160.1979999999999</v>
      </c>
      <c r="F22" s="3"/>
      <c r="G22"/>
      <c r="H22" s="3"/>
      <c r="J22" s="3"/>
    </row>
    <row r="23" spans="1:10" x14ac:dyDescent="0.3">
      <c r="A23" s="69"/>
      <c r="B23" s="75" t="s">
        <v>37</v>
      </c>
      <c r="C23" s="15"/>
      <c r="D23" s="70">
        <v>135.6</v>
      </c>
      <c r="E23" s="160">
        <f t="shared" si="0"/>
        <v>2115.3980000000001</v>
      </c>
      <c r="F23" s="3"/>
      <c r="G23"/>
      <c r="H23" s="3"/>
      <c r="J23" s="3"/>
    </row>
    <row r="24" spans="1:10" x14ac:dyDescent="0.3">
      <c r="A24" s="69"/>
      <c r="B24" s="75" t="s">
        <v>38</v>
      </c>
      <c r="C24" s="15"/>
      <c r="D24" s="70">
        <v>181.8</v>
      </c>
      <c r="E24" s="160">
        <f t="shared" si="0"/>
        <v>2161.598</v>
      </c>
      <c r="F24" s="3"/>
      <c r="G24"/>
      <c r="H24" s="3"/>
      <c r="J24" s="3"/>
    </row>
    <row r="25" spans="1:10" x14ac:dyDescent="0.3">
      <c r="A25" s="69"/>
      <c r="B25" s="75" t="s">
        <v>39</v>
      </c>
      <c r="C25" s="15"/>
      <c r="D25" s="70">
        <v>169.3</v>
      </c>
      <c r="E25" s="160">
        <f t="shared" si="0"/>
        <v>2149.098</v>
      </c>
      <c r="F25" s="3"/>
      <c r="G25"/>
      <c r="H25" s="3"/>
      <c r="J25" s="3"/>
    </row>
    <row r="26" spans="1:10" s="232" customFormat="1" x14ac:dyDescent="0.3">
      <c r="A26" s="230"/>
      <c r="B26" s="76" t="s">
        <v>69</v>
      </c>
      <c r="C26" s="3"/>
      <c r="D26" s="70">
        <v>63.5</v>
      </c>
      <c r="E26" s="160">
        <f t="shared" si="0"/>
        <v>2043.298</v>
      </c>
      <c r="F26" s="3"/>
      <c r="G26"/>
      <c r="H26" s="3"/>
      <c r="I26"/>
      <c r="J26" s="3"/>
    </row>
    <row r="27" spans="1:10" x14ac:dyDescent="0.3">
      <c r="A27" s="69"/>
      <c r="B27" s="76" t="s">
        <v>70</v>
      </c>
      <c r="C27" s="3"/>
      <c r="D27" s="70">
        <v>171.4</v>
      </c>
      <c r="E27" s="160">
        <f t="shared" si="0"/>
        <v>2151.1979999999999</v>
      </c>
      <c r="F27" s="3"/>
      <c r="G27"/>
      <c r="H27" s="3"/>
      <c r="J27" s="3"/>
    </row>
    <row r="28" spans="1:10" x14ac:dyDescent="0.3">
      <c r="A28" s="69"/>
      <c r="B28" s="75"/>
      <c r="C28" s="42"/>
      <c r="D28" s="42"/>
      <c r="E28" s="65"/>
      <c r="F28" s="3"/>
      <c r="G28"/>
      <c r="H28" s="3"/>
      <c r="J28" s="3"/>
    </row>
    <row r="29" spans="1:10" x14ac:dyDescent="0.3">
      <c r="A29" s="69"/>
      <c r="B29" s="75"/>
      <c r="C29" s="3"/>
      <c r="D29" s="3"/>
      <c r="E29" s="64"/>
      <c r="F29" s="3"/>
      <c r="G29"/>
      <c r="H29" s="3"/>
      <c r="J29" s="3"/>
    </row>
    <row r="30" spans="1:10" s="232" customFormat="1" x14ac:dyDescent="0.3">
      <c r="A30" s="230"/>
      <c r="B30" s="75" t="s">
        <v>40</v>
      </c>
      <c r="C30" s="15">
        <f>C11</f>
        <v>1979.798</v>
      </c>
      <c r="D30" s="70">
        <v>24.7</v>
      </c>
      <c r="E30" s="160">
        <f t="shared" ref="E30:E38" si="1">$C$11+D30</f>
        <v>2004.498</v>
      </c>
      <c r="F30" s="3"/>
      <c r="G30"/>
      <c r="H30" s="3"/>
      <c r="I30"/>
      <c r="J30" s="3"/>
    </row>
    <row r="31" spans="1:10" x14ac:dyDescent="0.3">
      <c r="A31" s="69"/>
      <c r="B31" s="75" t="s">
        <v>96</v>
      </c>
      <c r="C31" s="15"/>
      <c r="D31" s="70">
        <v>39</v>
      </c>
      <c r="E31" s="160">
        <f>$C$11+D31</f>
        <v>2018.798</v>
      </c>
      <c r="F31" s="3"/>
      <c r="G31"/>
      <c r="H31" s="3"/>
      <c r="J31" s="3"/>
    </row>
    <row r="32" spans="1:10" x14ac:dyDescent="0.3">
      <c r="A32" s="69"/>
      <c r="B32" s="75" t="s">
        <v>41</v>
      </c>
      <c r="C32" s="15"/>
      <c r="D32" s="70">
        <v>30.8</v>
      </c>
      <c r="E32" s="160">
        <f t="shared" si="1"/>
        <v>2010.598</v>
      </c>
      <c r="F32" s="3"/>
      <c r="G32"/>
      <c r="H32" s="3"/>
      <c r="J32" s="3"/>
    </row>
    <row r="33" spans="1:10" s="232" customFormat="1" x14ac:dyDescent="0.3">
      <c r="A33" s="230"/>
      <c r="B33" s="75" t="s">
        <v>42</v>
      </c>
      <c r="C33" s="15"/>
      <c r="D33" s="70">
        <v>43.8</v>
      </c>
      <c r="E33" s="160">
        <f t="shared" si="1"/>
        <v>2023.598</v>
      </c>
      <c r="F33" s="3"/>
      <c r="G33"/>
      <c r="H33" s="3"/>
      <c r="I33"/>
      <c r="J33" s="3"/>
    </row>
    <row r="34" spans="1:10" s="232" customFormat="1" x14ac:dyDescent="0.3">
      <c r="A34" s="230"/>
      <c r="B34" s="75" t="s">
        <v>43</v>
      </c>
      <c r="C34" s="15"/>
      <c r="D34" s="70">
        <v>60.1</v>
      </c>
      <c r="E34" s="160">
        <f t="shared" si="1"/>
        <v>2039.8979999999999</v>
      </c>
      <c r="F34" s="3"/>
      <c r="G34"/>
      <c r="H34" s="3"/>
      <c r="I34"/>
      <c r="J34" s="3"/>
    </row>
    <row r="35" spans="1:10" s="232" customFormat="1" x14ac:dyDescent="0.3">
      <c r="A35" s="230"/>
      <c r="B35" s="75" t="s">
        <v>44</v>
      </c>
      <c r="C35" s="15"/>
      <c r="D35" s="70">
        <v>56.7</v>
      </c>
      <c r="E35" s="160">
        <f t="shared" si="1"/>
        <v>2036.498</v>
      </c>
      <c r="F35" s="3"/>
      <c r="G35"/>
      <c r="H35" s="3"/>
      <c r="I35"/>
      <c r="J35" s="3"/>
    </row>
    <row r="36" spans="1:10" x14ac:dyDescent="0.3">
      <c r="A36" s="69"/>
      <c r="B36" s="75" t="s">
        <v>45</v>
      </c>
      <c r="C36" s="15"/>
      <c r="D36" s="70">
        <v>71.8</v>
      </c>
      <c r="E36" s="160">
        <f t="shared" si="1"/>
        <v>2051.598</v>
      </c>
      <c r="F36" s="3"/>
      <c r="G36"/>
      <c r="H36" s="3"/>
      <c r="J36" s="3"/>
    </row>
    <row r="37" spans="1:10" x14ac:dyDescent="0.3">
      <c r="A37" s="69"/>
      <c r="B37" s="75" t="s">
        <v>46</v>
      </c>
      <c r="C37" s="15"/>
      <c r="D37" s="70">
        <v>77.599999999999994</v>
      </c>
      <c r="E37" s="160">
        <f t="shared" si="1"/>
        <v>2057.3980000000001</v>
      </c>
      <c r="F37" s="3"/>
      <c r="G37"/>
      <c r="H37" s="3"/>
      <c r="J37" s="3"/>
    </row>
    <row r="38" spans="1:10" x14ac:dyDescent="0.3">
      <c r="A38" s="69"/>
      <c r="B38" s="75" t="s">
        <v>47</v>
      </c>
      <c r="C38" s="15"/>
      <c r="D38" s="70">
        <v>90.8</v>
      </c>
      <c r="E38" s="160">
        <f t="shared" si="1"/>
        <v>2070.598</v>
      </c>
      <c r="F38" s="3"/>
      <c r="G38"/>
      <c r="H38" s="3"/>
      <c r="J38" s="3"/>
    </row>
    <row r="39" spans="1:10" x14ac:dyDescent="0.3">
      <c r="A39" s="69"/>
      <c r="B39" s="75"/>
      <c r="C39" s="42"/>
      <c r="D39" s="42"/>
      <c r="E39" s="65"/>
      <c r="F39" s="3"/>
      <c r="G39"/>
      <c r="H39" s="3"/>
      <c r="J39" s="3"/>
    </row>
    <row r="40" spans="1:10" x14ac:dyDescent="0.3">
      <c r="A40" s="69"/>
      <c r="B40" s="75"/>
      <c r="C40" s="3"/>
      <c r="D40" s="3"/>
      <c r="E40" s="64"/>
      <c r="F40" s="3"/>
      <c r="G40"/>
      <c r="H40" s="3"/>
      <c r="J40" s="3"/>
    </row>
    <row r="41" spans="1:10" x14ac:dyDescent="0.3">
      <c r="A41" s="69"/>
      <c r="B41" s="75" t="s">
        <v>48</v>
      </c>
      <c r="C41" s="15">
        <f>C11</f>
        <v>1979.798</v>
      </c>
      <c r="D41" s="70">
        <v>50.3</v>
      </c>
      <c r="E41" s="160">
        <f t="shared" ref="E41:E61" si="2">$C$11+D41</f>
        <v>2030.098</v>
      </c>
      <c r="F41" s="3"/>
      <c r="G41"/>
      <c r="H41" s="3"/>
      <c r="J41" s="3"/>
    </row>
    <row r="42" spans="1:10" x14ac:dyDescent="0.3">
      <c r="A42" s="69"/>
      <c r="B42" s="75" t="s">
        <v>49</v>
      </c>
      <c r="C42" s="15"/>
      <c r="D42" s="70">
        <v>60.5</v>
      </c>
      <c r="E42" s="160">
        <f t="shared" si="2"/>
        <v>2040.298</v>
      </c>
      <c r="F42" s="180"/>
      <c r="G42" s="190"/>
      <c r="H42" s="192"/>
      <c r="I42" s="185"/>
    </row>
    <row r="43" spans="1:10" x14ac:dyDescent="0.3">
      <c r="A43" s="69"/>
      <c r="B43" s="75" t="s">
        <v>50</v>
      </c>
      <c r="C43" s="15"/>
      <c r="D43" s="70">
        <v>76.599999999999994</v>
      </c>
      <c r="E43" s="160">
        <f t="shared" si="2"/>
        <v>2056.3980000000001</v>
      </c>
      <c r="F43" s="180"/>
      <c r="G43" s="190"/>
      <c r="H43" s="192"/>
      <c r="I43" s="185"/>
    </row>
    <row r="44" spans="1:10" x14ac:dyDescent="0.3">
      <c r="A44" s="69"/>
      <c r="B44" s="75" t="s">
        <v>51</v>
      </c>
      <c r="C44" s="15"/>
      <c r="D44" s="70">
        <v>117.2</v>
      </c>
      <c r="E44" s="159">
        <f t="shared" si="2"/>
        <v>2096.998</v>
      </c>
      <c r="F44" s="180"/>
      <c r="G44" s="190"/>
      <c r="H44" s="192"/>
      <c r="I44" s="185"/>
    </row>
    <row r="45" spans="1:10" x14ac:dyDescent="0.3">
      <c r="A45" s="69"/>
      <c r="B45" s="75" t="s">
        <v>52</v>
      </c>
      <c r="C45" s="17" t="s">
        <v>53</v>
      </c>
      <c r="D45" s="218">
        <v>109.3</v>
      </c>
      <c r="E45" s="248">
        <f>$C$11+D45</f>
        <v>2089.098</v>
      </c>
      <c r="F45" s="180"/>
      <c r="G45" s="190"/>
      <c r="H45" s="192"/>
      <c r="I45" s="185"/>
    </row>
    <row r="46" spans="1:10" x14ac:dyDescent="0.3">
      <c r="A46" s="69"/>
      <c r="B46" s="75" t="s">
        <v>54</v>
      </c>
      <c r="C46" s="15"/>
      <c r="D46" s="70">
        <v>130</v>
      </c>
      <c r="E46" s="160">
        <f t="shared" si="2"/>
        <v>2109.7979999999998</v>
      </c>
      <c r="F46" s="180"/>
      <c r="G46" s="190"/>
      <c r="H46" s="192"/>
      <c r="I46" s="185"/>
    </row>
    <row r="47" spans="1:10" x14ac:dyDescent="0.3">
      <c r="A47" s="69"/>
      <c r="B47" s="75" t="s">
        <v>55</v>
      </c>
      <c r="C47" s="15"/>
      <c r="D47" s="70">
        <v>160.19999999999999</v>
      </c>
      <c r="E47" s="160">
        <f t="shared" si="2"/>
        <v>2139.998</v>
      </c>
      <c r="F47" s="180"/>
      <c r="G47" s="190"/>
      <c r="H47" s="192"/>
      <c r="I47" s="185"/>
    </row>
    <row r="48" spans="1:10" x14ac:dyDescent="0.3">
      <c r="A48" s="69"/>
      <c r="B48" s="75" t="s">
        <v>56</v>
      </c>
      <c r="C48" s="15"/>
      <c r="D48" s="70">
        <v>145.30000000000001</v>
      </c>
      <c r="E48" s="160">
        <f t="shared" si="2"/>
        <v>2125.098</v>
      </c>
      <c r="F48" s="180"/>
      <c r="G48" s="190"/>
      <c r="H48" s="192"/>
      <c r="I48" s="185"/>
    </row>
    <row r="49" spans="1:9" x14ac:dyDescent="0.3">
      <c r="A49" s="69"/>
      <c r="B49" s="75" t="s">
        <v>57</v>
      </c>
      <c r="C49" s="15"/>
      <c r="D49" s="70">
        <v>170.3</v>
      </c>
      <c r="E49" s="160">
        <f t="shared" si="2"/>
        <v>2150.098</v>
      </c>
      <c r="F49" s="180"/>
      <c r="G49" s="190"/>
      <c r="H49" s="192"/>
      <c r="I49" s="185"/>
    </row>
    <row r="50" spans="1:9" x14ac:dyDescent="0.3">
      <c r="A50" s="69"/>
      <c r="B50" s="75" t="s">
        <v>58</v>
      </c>
      <c r="C50" s="3"/>
      <c r="D50" s="70">
        <v>186.4</v>
      </c>
      <c r="E50" s="160">
        <f t="shared" si="2"/>
        <v>2166.1979999999999</v>
      </c>
      <c r="F50" s="180"/>
      <c r="G50" s="190"/>
      <c r="H50" s="192"/>
      <c r="I50" s="185"/>
    </row>
    <row r="51" spans="1:9" x14ac:dyDescent="0.3">
      <c r="A51" s="69"/>
      <c r="B51" s="75" t="s">
        <v>59</v>
      </c>
      <c r="C51" s="3"/>
      <c r="D51" s="70">
        <v>191.3</v>
      </c>
      <c r="E51" s="160">
        <f t="shared" si="2"/>
        <v>2171.098</v>
      </c>
      <c r="F51" s="180"/>
      <c r="G51" s="190"/>
      <c r="H51" s="192"/>
      <c r="I51" s="185"/>
    </row>
    <row r="52" spans="1:9" x14ac:dyDescent="0.3">
      <c r="A52" s="69"/>
      <c r="B52" s="75" t="s">
        <v>60</v>
      </c>
      <c r="C52" s="3"/>
      <c r="D52" s="70">
        <v>164.9</v>
      </c>
      <c r="E52" s="160">
        <f t="shared" si="2"/>
        <v>2144.6979999999999</v>
      </c>
      <c r="F52" s="180"/>
      <c r="G52" s="190"/>
      <c r="H52" s="192"/>
      <c r="I52" s="185"/>
    </row>
    <row r="53" spans="1:9" x14ac:dyDescent="0.3">
      <c r="A53" s="69"/>
      <c r="B53" s="75" t="s">
        <v>61</v>
      </c>
      <c r="C53" s="3"/>
      <c r="D53" s="70">
        <v>182.8</v>
      </c>
      <c r="E53" s="160">
        <f t="shared" si="2"/>
        <v>2162.598</v>
      </c>
      <c r="F53" s="180"/>
      <c r="G53" s="190"/>
      <c r="H53" s="192"/>
      <c r="I53" s="185"/>
    </row>
    <row r="54" spans="1:9" x14ac:dyDescent="0.3">
      <c r="A54" s="69"/>
      <c r="B54" s="76" t="s">
        <v>71</v>
      </c>
      <c r="C54" s="3"/>
      <c r="D54" s="70">
        <v>77.5</v>
      </c>
      <c r="E54" s="160">
        <f t="shared" si="2"/>
        <v>2057.2979999999998</v>
      </c>
      <c r="F54" s="180"/>
      <c r="G54" s="190"/>
      <c r="H54" s="192"/>
      <c r="I54" s="185"/>
    </row>
    <row r="55" spans="1:9" x14ac:dyDescent="0.3">
      <c r="A55" s="69"/>
      <c r="B55" s="76" t="s">
        <v>72</v>
      </c>
      <c r="C55" s="3"/>
      <c r="D55" s="70">
        <v>117.2</v>
      </c>
      <c r="E55" s="160">
        <f t="shared" si="2"/>
        <v>2096.998</v>
      </c>
      <c r="F55" s="180"/>
      <c r="G55" s="190"/>
      <c r="H55" s="192"/>
      <c r="I55" s="185"/>
    </row>
    <row r="56" spans="1:9" x14ac:dyDescent="0.3">
      <c r="A56" s="69"/>
      <c r="B56" s="76" t="s">
        <v>73</v>
      </c>
      <c r="C56" s="3"/>
      <c r="D56" s="70">
        <v>130</v>
      </c>
      <c r="E56" s="160">
        <f t="shared" si="2"/>
        <v>2109.7979999999998</v>
      </c>
      <c r="F56" s="180"/>
      <c r="G56" s="190"/>
      <c r="H56" s="192"/>
      <c r="I56" s="185"/>
    </row>
    <row r="57" spans="1:9" x14ac:dyDescent="0.3">
      <c r="A57" s="69"/>
      <c r="B57" s="76" t="s">
        <v>74</v>
      </c>
      <c r="C57" s="3"/>
      <c r="D57" s="70">
        <v>160.19999999999999</v>
      </c>
      <c r="E57" s="160">
        <f t="shared" si="2"/>
        <v>2139.998</v>
      </c>
      <c r="F57" s="180"/>
      <c r="G57" s="190"/>
      <c r="H57" s="192"/>
      <c r="I57" s="185"/>
    </row>
    <row r="58" spans="1:9" x14ac:dyDescent="0.3">
      <c r="A58" s="69"/>
      <c r="B58" s="76" t="s">
        <v>75</v>
      </c>
      <c r="C58" s="3"/>
      <c r="D58" s="70">
        <v>149.69999999999999</v>
      </c>
      <c r="E58" s="160">
        <f t="shared" si="2"/>
        <v>2129.498</v>
      </c>
      <c r="F58" s="180"/>
      <c r="G58" s="190"/>
      <c r="H58" s="192"/>
      <c r="I58" s="185"/>
    </row>
    <row r="59" spans="1:9" x14ac:dyDescent="0.3">
      <c r="A59" s="69"/>
      <c r="B59" s="76" t="s">
        <v>76</v>
      </c>
      <c r="C59" s="3"/>
      <c r="D59" s="70">
        <v>170.3</v>
      </c>
      <c r="E59" s="160">
        <f t="shared" si="2"/>
        <v>2150.098</v>
      </c>
      <c r="F59" s="180"/>
      <c r="G59" s="190"/>
      <c r="H59" s="192"/>
      <c r="I59" s="185"/>
    </row>
    <row r="60" spans="1:9" x14ac:dyDescent="0.3">
      <c r="A60" s="69"/>
      <c r="B60" s="76" t="s">
        <v>77</v>
      </c>
      <c r="C60" s="3"/>
      <c r="D60" s="70">
        <v>186.4</v>
      </c>
      <c r="E60" s="160">
        <f t="shared" si="2"/>
        <v>2166.1979999999999</v>
      </c>
      <c r="F60" s="180"/>
      <c r="G60" s="190"/>
      <c r="H60" s="192"/>
      <c r="I60" s="185"/>
    </row>
    <row r="61" spans="1:9" x14ac:dyDescent="0.3">
      <c r="A61" s="69"/>
      <c r="B61" s="76" t="s">
        <v>78</v>
      </c>
      <c r="C61" s="3"/>
      <c r="D61" s="70">
        <v>187.7</v>
      </c>
      <c r="E61" s="160">
        <f t="shared" si="2"/>
        <v>2167.498</v>
      </c>
      <c r="F61" s="180"/>
      <c r="G61" s="190"/>
      <c r="H61" s="192"/>
      <c r="I61" s="185"/>
    </row>
    <row r="62" spans="1:9" x14ac:dyDescent="0.3">
      <c r="A62" s="69"/>
      <c r="B62" s="75"/>
      <c r="C62" s="42"/>
      <c r="D62" s="219"/>
      <c r="E62" s="66"/>
      <c r="F62" s="179"/>
      <c r="G62" s="179"/>
      <c r="H62"/>
    </row>
    <row r="63" spans="1:9" x14ac:dyDescent="0.3">
      <c r="A63" s="69"/>
      <c r="B63" s="75"/>
      <c r="C63" s="3"/>
      <c r="D63" s="3"/>
      <c r="E63" s="64"/>
      <c r="F63"/>
      <c r="G63"/>
      <c r="H63"/>
    </row>
    <row r="64" spans="1:9" x14ac:dyDescent="0.3">
      <c r="A64" s="69"/>
      <c r="B64" s="75" t="s">
        <v>62</v>
      </c>
      <c r="C64" s="15">
        <f>C11</f>
        <v>1979.798</v>
      </c>
      <c r="D64" s="70">
        <v>91.2</v>
      </c>
      <c r="E64" s="160">
        <f t="shared" ref="E64:E70" si="3">$C$11+D64</f>
        <v>2070.998</v>
      </c>
      <c r="F64" s="180"/>
      <c r="G64" s="191"/>
      <c r="H64" s="192"/>
    </row>
    <row r="65" spans="1:8" x14ac:dyDescent="0.3">
      <c r="A65" s="69"/>
      <c r="B65" s="75" t="s">
        <v>63</v>
      </c>
      <c r="C65" s="15"/>
      <c r="D65" s="70">
        <v>117.3</v>
      </c>
      <c r="E65" s="160">
        <f t="shared" si="3"/>
        <v>2097.098</v>
      </c>
      <c r="F65" s="180"/>
      <c r="G65" s="191"/>
      <c r="H65" s="192"/>
    </row>
    <row r="66" spans="1:8" x14ac:dyDescent="0.3">
      <c r="A66" s="69"/>
      <c r="B66" s="75" t="s">
        <v>64</v>
      </c>
      <c r="C66" s="15"/>
      <c r="D66" s="70">
        <v>136.6</v>
      </c>
      <c r="E66" s="160">
        <f t="shared" si="3"/>
        <v>2116.3980000000001</v>
      </c>
      <c r="F66" s="180"/>
      <c r="G66" s="191"/>
      <c r="H66" s="192"/>
    </row>
    <row r="67" spans="1:8" x14ac:dyDescent="0.3">
      <c r="A67" s="69"/>
      <c r="B67" s="75" t="s">
        <v>65</v>
      </c>
      <c r="C67" s="15"/>
      <c r="D67" s="70">
        <v>133.9</v>
      </c>
      <c r="E67" s="160">
        <f t="shared" si="3"/>
        <v>2113.6979999999999</v>
      </c>
      <c r="F67" s="180"/>
      <c r="G67" s="191"/>
      <c r="H67" s="192"/>
    </row>
    <row r="68" spans="1:8" x14ac:dyDescent="0.3">
      <c r="A68" s="69"/>
      <c r="B68" s="75" t="s">
        <v>86</v>
      </c>
      <c r="C68" s="15" t="s">
        <v>87</v>
      </c>
      <c r="D68" s="70">
        <v>142.19999999999999</v>
      </c>
      <c r="E68" s="160">
        <f t="shared" si="3"/>
        <v>2121.998</v>
      </c>
      <c r="F68" s="180"/>
      <c r="G68" s="191"/>
      <c r="H68" s="192"/>
    </row>
    <row r="69" spans="1:8" x14ac:dyDescent="0.3">
      <c r="A69" s="69"/>
      <c r="B69" s="75" t="s">
        <v>67</v>
      </c>
      <c r="C69" s="15"/>
      <c r="D69" s="70">
        <v>141.69999999999999</v>
      </c>
      <c r="E69" s="160">
        <f t="shared" si="3"/>
        <v>2121.498</v>
      </c>
      <c r="F69" s="180"/>
      <c r="G69" s="191"/>
      <c r="H69" s="192"/>
    </row>
    <row r="70" spans="1:8" x14ac:dyDescent="0.3">
      <c r="A70" s="69"/>
      <c r="B70" s="75" t="s">
        <v>68</v>
      </c>
      <c r="C70" s="15"/>
      <c r="D70" s="70">
        <v>159.5</v>
      </c>
      <c r="E70" s="160">
        <f t="shared" si="3"/>
        <v>2139.2979999999998</v>
      </c>
      <c r="F70" s="180"/>
      <c r="G70" s="191"/>
      <c r="H70" s="192"/>
    </row>
    <row r="71" spans="1:8" ht="13.5" thickBot="1" x14ac:dyDescent="0.35">
      <c r="A71" s="77"/>
      <c r="B71" s="78"/>
      <c r="C71" s="79"/>
      <c r="D71" s="58"/>
      <c r="E71" s="67"/>
      <c r="F71"/>
    </row>
    <row r="72" spans="1:8" x14ac:dyDescent="0.3">
      <c r="B72" s="3"/>
      <c r="C72" s="3"/>
      <c r="D72" s="38"/>
      <c r="E72" s="3"/>
      <c r="F72" s="3"/>
    </row>
    <row r="73" spans="1:8" x14ac:dyDescent="0.3">
      <c r="A73" s="365" t="s">
        <v>88</v>
      </c>
      <c r="B73" s="366"/>
      <c r="C73" s="366"/>
      <c r="D73" s="366"/>
      <c r="E73" s="367"/>
      <c r="F73" s="73"/>
      <c r="H73" s="3"/>
    </row>
    <row r="74" spans="1:8" x14ac:dyDescent="0.3">
      <c r="A74" s="359"/>
      <c r="B74" s="360"/>
      <c r="C74" s="360"/>
      <c r="D74" s="360"/>
      <c r="E74" s="361"/>
      <c r="F74"/>
    </row>
    <row r="75" spans="1:8" x14ac:dyDescent="0.3">
      <c r="A75" s="359" t="s">
        <v>97</v>
      </c>
      <c r="B75" s="369"/>
      <c r="C75" s="369"/>
      <c r="D75" s="369"/>
      <c r="E75" s="370"/>
    </row>
    <row r="76" spans="1:8" x14ac:dyDescent="0.3">
      <c r="A76" s="359" t="s">
        <v>99</v>
      </c>
      <c r="B76" s="360"/>
      <c r="C76" s="360"/>
      <c r="D76" s="360"/>
      <c r="E76" s="361"/>
    </row>
    <row r="77" spans="1:8" x14ac:dyDescent="0.3">
      <c r="A77" s="359" t="s">
        <v>198</v>
      </c>
      <c r="B77" s="360"/>
      <c r="C77" s="360"/>
      <c r="D77" s="360"/>
      <c r="E77" s="361"/>
      <c r="F77" s="298"/>
    </row>
    <row r="78" spans="1:8" x14ac:dyDescent="0.3">
      <c r="A78" s="362" t="s">
        <v>186</v>
      </c>
      <c r="B78" s="363"/>
      <c r="C78" s="363"/>
      <c r="D78" s="363"/>
      <c r="E78" s="364"/>
    </row>
    <row r="79" spans="1:8" x14ac:dyDescent="0.3">
      <c r="B79" s="10"/>
    </row>
    <row r="80" spans="1:8" x14ac:dyDescent="0.3">
      <c r="B80" s="10"/>
    </row>
    <row r="81" spans="2:5" x14ac:dyDescent="0.3">
      <c r="B81" s="10"/>
    </row>
    <row r="82" spans="2:5" x14ac:dyDescent="0.3">
      <c r="B82" s="10"/>
      <c r="E82" s="10" t="s">
        <v>100</v>
      </c>
    </row>
    <row r="83" spans="2:5" x14ac:dyDescent="0.3">
      <c r="B83" s="10"/>
    </row>
    <row r="84" spans="2:5" x14ac:dyDescent="0.3">
      <c r="B84" s="10"/>
    </row>
    <row r="85" spans="2:5" x14ac:dyDescent="0.3">
      <c r="B85" s="10"/>
    </row>
    <row r="86" spans="2:5" x14ac:dyDescent="0.3">
      <c r="B86" s="10"/>
    </row>
    <row r="87" spans="2:5" x14ac:dyDescent="0.3">
      <c r="B87" s="10"/>
    </row>
    <row r="88" spans="2:5" x14ac:dyDescent="0.3">
      <c r="B88" s="10"/>
    </row>
    <row r="89" spans="2:5" x14ac:dyDescent="0.3">
      <c r="B89" s="10"/>
    </row>
    <row r="90" spans="2:5" x14ac:dyDescent="0.3">
      <c r="B90" s="10"/>
    </row>
    <row r="91" spans="2:5" x14ac:dyDescent="0.3">
      <c r="B91" s="10"/>
    </row>
    <row r="92" spans="2:5" x14ac:dyDescent="0.3">
      <c r="B92" s="10"/>
    </row>
    <row r="93" spans="2:5" x14ac:dyDescent="0.3">
      <c r="B93" s="10"/>
    </row>
    <row r="94" spans="2:5" x14ac:dyDescent="0.3">
      <c r="B94" s="10"/>
    </row>
    <row r="95" spans="2:5" x14ac:dyDescent="0.3">
      <c r="B95" s="10"/>
    </row>
    <row r="96" spans="2:5" x14ac:dyDescent="0.3">
      <c r="B96" s="10"/>
    </row>
    <row r="97" spans="2:2" x14ac:dyDescent="0.3">
      <c r="B97" s="10"/>
    </row>
    <row r="98" spans="2:2" x14ac:dyDescent="0.3">
      <c r="B98" s="10"/>
    </row>
    <row r="99" spans="2:2" x14ac:dyDescent="0.3">
      <c r="B99" s="10"/>
    </row>
    <row r="100" spans="2:2" x14ac:dyDescent="0.3">
      <c r="B100" s="10"/>
    </row>
    <row r="101" spans="2:2" x14ac:dyDescent="0.3">
      <c r="B101" s="10"/>
    </row>
    <row r="102" spans="2:2" x14ac:dyDescent="0.3">
      <c r="B102" s="10"/>
    </row>
    <row r="103" spans="2:2" x14ac:dyDescent="0.3">
      <c r="B103" s="10"/>
    </row>
    <row r="104" spans="2:2" x14ac:dyDescent="0.3">
      <c r="B104" s="10"/>
    </row>
    <row r="105" spans="2:2" x14ac:dyDescent="0.3">
      <c r="B105" s="10"/>
    </row>
    <row r="106" spans="2:2" x14ac:dyDescent="0.3">
      <c r="B106" s="10"/>
    </row>
    <row r="107" spans="2:2" x14ac:dyDescent="0.3">
      <c r="B107" s="10"/>
    </row>
    <row r="108" spans="2:2" x14ac:dyDescent="0.3">
      <c r="B108" s="10"/>
    </row>
    <row r="109" spans="2:2" x14ac:dyDescent="0.3">
      <c r="B109" s="10"/>
    </row>
    <row r="110" spans="2:2" x14ac:dyDescent="0.3">
      <c r="B110" s="10"/>
    </row>
    <row r="111" spans="2:2" x14ac:dyDescent="0.3">
      <c r="B111" s="10"/>
    </row>
    <row r="112" spans="2:2" x14ac:dyDescent="0.3">
      <c r="B112" s="10"/>
    </row>
    <row r="113" spans="2:2" x14ac:dyDescent="0.3">
      <c r="B113" s="10"/>
    </row>
    <row r="114" spans="2:2" x14ac:dyDescent="0.3">
      <c r="B114" s="10"/>
    </row>
    <row r="115" spans="2:2" x14ac:dyDescent="0.3">
      <c r="B115" s="10"/>
    </row>
    <row r="116" spans="2:2" x14ac:dyDescent="0.3">
      <c r="B116" s="10"/>
    </row>
    <row r="117" spans="2:2" x14ac:dyDescent="0.3">
      <c r="B117" s="10"/>
    </row>
    <row r="118" spans="2:2" x14ac:dyDescent="0.3">
      <c r="B118" s="10"/>
    </row>
    <row r="119" spans="2:2" x14ac:dyDescent="0.3">
      <c r="B119" s="10"/>
    </row>
    <row r="120" spans="2:2" x14ac:dyDescent="0.3">
      <c r="B120" s="10"/>
    </row>
    <row r="121" spans="2:2" x14ac:dyDescent="0.3">
      <c r="B121" s="10"/>
    </row>
    <row r="122" spans="2:2" x14ac:dyDescent="0.3">
      <c r="B122" s="10"/>
    </row>
    <row r="123" spans="2:2" x14ac:dyDescent="0.3">
      <c r="B123" s="10"/>
    </row>
    <row r="124" spans="2:2" x14ac:dyDescent="0.3">
      <c r="B124" s="10"/>
    </row>
    <row r="125" spans="2:2" x14ac:dyDescent="0.3">
      <c r="B125" s="10"/>
    </row>
    <row r="126" spans="2:2" x14ac:dyDescent="0.3">
      <c r="B126" s="10"/>
    </row>
    <row r="127" spans="2:2" x14ac:dyDescent="0.3">
      <c r="B127" s="10"/>
    </row>
    <row r="128" spans="2:2" x14ac:dyDescent="0.3">
      <c r="B128" s="10"/>
    </row>
    <row r="129" spans="2:2" x14ac:dyDescent="0.3">
      <c r="B129" s="10"/>
    </row>
    <row r="130" spans="2:2" x14ac:dyDescent="0.3">
      <c r="B130" s="10"/>
    </row>
    <row r="131" spans="2:2" x14ac:dyDescent="0.3">
      <c r="B131" s="10"/>
    </row>
    <row r="132" spans="2:2" x14ac:dyDescent="0.3">
      <c r="B132" s="10"/>
    </row>
    <row r="133" spans="2:2" x14ac:dyDescent="0.3">
      <c r="B133" s="10"/>
    </row>
    <row r="134" spans="2:2" x14ac:dyDescent="0.3">
      <c r="B134" s="10"/>
    </row>
    <row r="135" spans="2:2" x14ac:dyDescent="0.3">
      <c r="B135" s="10"/>
    </row>
    <row r="136" spans="2:2" x14ac:dyDescent="0.3">
      <c r="B136" s="10"/>
    </row>
    <row r="137" spans="2:2" x14ac:dyDescent="0.3">
      <c r="B137" s="10"/>
    </row>
    <row r="138" spans="2:2" x14ac:dyDescent="0.3">
      <c r="B138" s="10"/>
    </row>
    <row r="139" spans="2:2" x14ac:dyDescent="0.3">
      <c r="B139" s="10"/>
    </row>
    <row r="140" spans="2:2" x14ac:dyDescent="0.3">
      <c r="B140" s="10"/>
    </row>
    <row r="141" spans="2:2" x14ac:dyDescent="0.3">
      <c r="B141" s="10"/>
    </row>
    <row r="142" spans="2:2" x14ac:dyDescent="0.3">
      <c r="B142" s="10"/>
    </row>
    <row r="143" spans="2:2" x14ac:dyDescent="0.3">
      <c r="B143" s="10"/>
    </row>
    <row r="144" spans="2:2" x14ac:dyDescent="0.3">
      <c r="B144" s="10"/>
    </row>
    <row r="145" spans="2:2" x14ac:dyDescent="0.3">
      <c r="B145" s="10"/>
    </row>
    <row r="146" spans="2:2" x14ac:dyDescent="0.3">
      <c r="B146" s="10"/>
    </row>
    <row r="147" spans="2:2" x14ac:dyDescent="0.3">
      <c r="B147" s="10"/>
    </row>
    <row r="148" spans="2:2" x14ac:dyDescent="0.3">
      <c r="B148" s="10"/>
    </row>
    <row r="149" spans="2:2" x14ac:dyDescent="0.3">
      <c r="B149" s="10"/>
    </row>
    <row r="150" spans="2:2" x14ac:dyDescent="0.3">
      <c r="B150" s="10"/>
    </row>
    <row r="151" spans="2:2" x14ac:dyDescent="0.3">
      <c r="B151" s="10"/>
    </row>
    <row r="152" spans="2:2" x14ac:dyDescent="0.3">
      <c r="B152" s="10"/>
    </row>
    <row r="153" spans="2:2" x14ac:dyDescent="0.3">
      <c r="B153" s="10"/>
    </row>
    <row r="154" spans="2:2" x14ac:dyDescent="0.3">
      <c r="B154" s="10"/>
    </row>
    <row r="155" spans="2:2" x14ac:dyDescent="0.3">
      <c r="B155" s="10"/>
    </row>
    <row r="156" spans="2:2" x14ac:dyDescent="0.3">
      <c r="B156" s="10"/>
    </row>
    <row r="157" spans="2:2" x14ac:dyDescent="0.3">
      <c r="B157" s="10"/>
    </row>
    <row r="158" spans="2:2" x14ac:dyDescent="0.3">
      <c r="B158" s="10"/>
    </row>
    <row r="159" spans="2:2" x14ac:dyDescent="0.3">
      <c r="B159" s="10"/>
    </row>
    <row r="160" spans="2:2" x14ac:dyDescent="0.3">
      <c r="B160" s="10"/>
    </row>
    <row r="161" spans="2:2" x14ac:dyDescent="0.3">
      <c r="B161" s="10"/>
    </row>
    <row r="162" spans="2:2" x14ac:dyDescent="0.3">
      <c r="B162" s="10"/>
    </row>
    <row r="163" spans="2:2" x14ac:dyDescent="0.3">
      <c r="B163" s="10"/>
    </row>
    <row r="164" spans="2:2" x14ac:dyDescent="0.3">
      <c r="B164" s="10"/>
    </row>
    <row r="165" spans="2:2" x14ac:dyDescent="0.3">
      <c r="B165" s="10"/>
    </row>
    <row r="166" spans="2:2" x14ac:dyDescent="0.3">
      <c r="B166" s="10"/>
    </row>
    <row r="167" spans="2:2" x14ac:dyDescent="0.3">
      <c r="B167" s="10"/>
    </row>
    <row r="168" spans="2:2" x14ac:dyDescent="0.3">
      <c r="B168" s="10"/>
    </row>
    <row r="169" spans="2:2" x14ac:dyDescent="0.3">
      <c r="B169" s="10"/>
    </row>
    <row r="170" spans="2:2" x14ac:dyDescent="0.3">
      <c r="B170" s="10"/>
    </row>
    <row r="171" spans="2:2" x14ac:dyDescent="0.3">
      <c r="B171" s="10"/>
    </row>
    <row r="172" spans="2:2" x14ac:dyDescent="0.3">
      <c r="B172" s="10"/>
    </row>
    <row r="173" spans="2:2" x14ac:dyDescent="0.3">
      <c r="B173" s="10"/>
    </row>
    <row r="174" spans="2:2" x14ac:dyDescent="0.3">
      <c r="B174" s="10"/>
    </row>
    <row r="175" spans="2:2" x14ac:dyDescent="0.3">
      <c r="B175" s="10"/>
    </row>
    <row r="176" spans="2:2" x14ac:dyDescent="0.3">
      <c r="B176" s="10"/>
    </row>
    <row r="177" spans="2:2" x14ac:dyDescent="0.3">
      <c r="B177" s="10"/>
    </row>
    <row r="178" spans="2:2" x14ac:dyDescent="0.3">
      <c r="B178" s="10"/>
    </row>
    <row r="179" spans="2:2" x14ac:dyDescent="0.3">
      <c r="B179" s="10"/>
    </row>
    <row r="180" spans="2:2" x14ac:dyDescent="0.3">
      <c r="B180" s="10"/>
    </row>
    <row r="181" spans="2:2" x14ac:dyDescent="0.3">
      <c r="B181" s="10"/>
    </row>
    <row r="182" spans="2:2" x14ac:dyDescent="0.3">
      <c r="B182" s="10"/>
    </row>
    <row r="183" spans="2:2" x14ac:dyDescent="0.3">
      <c r="B183" s="10"/>
    </row>
    <row r="184" spans="2:2" x14ac:dyDescent="0.3">
      <c r="B184" s="10"/>
    </row>
    <row r="185" spans="2:2" x14ac:dyDescent="0.3">
      <c r="B185" s="10"/>
    </row>
    <row r="186" spans="2:2" x14ac:dyDescent="0.3">
      <c r="B186" s="10"/>
    </row>
    <row r="187" spans="2:2" x14ac:dyDescent="0.3">
      <c r="B187" s="10"/>
    </row>
    <row r="188" spans="2:2" x14ac:dyDescent="0.3">
      <c r="B188" s="10"/>
    </row>
    <row r="189" spans="2:2" x14ac:dyDescent="0.3">
      <c r="B189" s="10"/>
    </row>
    <row r="190" spans="2:2" x14ac:dyDescent="0.3">
      <c r="B190" s="10"/>
    </row>
    <row r="191" spans="2:2" x14ac:dyDescent="0.3">
      <c r="B191" s="10"/>
    </row>
    <row r="192" spans="2:2" x14ac:dyDescent="0.3">
      <c r="B192" s="10"/>
    </row>
    <row r="193" spans="2:2" x14ac:dyDescent="0.3">
      <c r="B193" s="10"/>
    </row>
    <row r="194" spans="2:2" x14ac:dyDescent="0.3">
      <c r="B194" s="10"/>
    </row>
    <row r="195" spans="2:2" x14ac:dyDescent="0.3">
      <c r="B195" s="10"/>
    </row>
    <row r="196" spans="2:2" x14ac:dyDescent="0.3">
      <c r="B196" s="10"/>
    </row>
    <row r="197" spans="2:2" x14ac:dyDescent="0.3">
      <c r="B197" s="10"/>
    </row>
    <row r="198" spans="2:2" x14ac:dyDescent="0.3">
      <c r="B198" s="10"/>
    </row>
    <row r="199" spans="2:2" x14ac:dyDescent="0.3">
      <c r="B199" s="10"/>
    </row>
    <row r="200" spans="2:2" x14ac:dyDescent="0.3">
      <c r="B200" s="10"/>
    </row>
    <row r="201" spans="2:2" x14ac:dyDescent="0.3">
      <c r="B201" s="10"/>
    </row>
    <row r="202" spans="2:2" x14ac:dyDescent="0.3">
      <c r="B202" s="10"/>
    </row>
    <row r="203" spans="2:2" x14ac:dyDescent="0.3">
      <c r="B203" s="10"/>
    </row>
    <row r="204" spans="2:2" x14ac:dyDescent="0.3">
      <c r="B204" s="10"/>
    </row>
    <row r="205" spans="2:2" x14ac:dyDescent="0.3">
      <c r="B205" s="10"/>
    </row>
    <row r="206" spans="2:2" x14ac:dyDescent="0.3">
      <c r="B206" s="10"/>
    </row>
    <row r="207" spans="2:2" x14ac:dyDescent="0.3">
      <c r="B207" s="10"/>
    </row>
    <row r="208" spans="2:2" x14ac:dyDescent="0.3">
      <c r="B208" s="10"/>
    </row>
    <row r="209" spans="2:2" x14ac:dyDescent="0.3">
      <c r="B209" s="10"/>
    </row>
    <row r="210" spans="2:2" x14ac:dyDescent="0.3">
      <c r="B210" s="10"/>
    </row>
    <row r="211" spans="2:2" x14ac:dyDescent="0.3">
      <c r="B211" s="10"/>
    </row>
    <row r="212" spans="2:2" x14ac:dyDescent="0.3">
      <c r="B212" s="10"/>
    </row>
    <row r="213" spans="2:2" x14ac:dyDescent="0.3">
      <c r="B213" s="10"/>
    </row>
    <row r="214" spans="2:2" x14ac:dyDescent="0.3">
      <c r="B214" s="10"/>
    </row>
    <row r="215" spans="2:2" x14ac:dyDescent="0.3">
      <c r="B215" s="10"/>
    </row>
    <row r="216" spans="2:2" x14ac:dyDescent="0.3">
      <c r="B216" s="10"/>
    </row>
    <row r="217" spans="2:2" x14ac:dyDescent="0.3">
      <c r="B217" s="10"/>
    </row>
    <row r="218" spans="2:2" x14ac:dyDescent="0.3">
      <c r="B218" s="10"/>
    </row>
    <row r="219" spans="2:2" x14ac:dyDescent="0.3">
      <c r="B219" s="10"/>
    </row>
    <row r="220" spans="2:2" x14ac:dyDescent="0.3">
      <c r="B220" s="10"/>
    </row>
    <row r="221" spans="2:2" x14ac:dyDescent="0.3">
      <c r="B221" s="10"/>
    </row>
    <row r="222" spans="2:2" x14ac:dyDescent="0.3">
      <c r="B222" s="10"/>
    </row>
    <row r="223" spans="2:2" x14ac:dyDescent="0.3">
      <c r="B223" s="10"/>
    </row>
    <row r="224" spans="2:2" x14ac:dyDescent="0.3">
      <c r="B224" s="10"/>
    </row>
    <row r="225" spans="2:2" x14ac:dyDescent="0.3">
      <c r="B225" s="10"/>
    </row>
    <row r="226" spans="2:2" x14ac:dyDescent="0.3">
      <c r="B226" s="10"/>
    </row>
    <row r="227" spans="2:2" x14ac:dyDescent="0.3">
      <c r="B227" s="10"/>
    </row>
    <row r="228" spans="2:2" x14ac:dyDescent="0.3">
      <c r="B228" s="10"/>
    </row>
    <row r="229" spans="2:2" x14ac:dyDescent="0.3">
      <c r="B229" s="10"/>
    </row>
    <row r="230" spans="2:2" x14ac:dyDescent="0.3">
      <c r="B230" s="10"/>
    </row>
    <row r="231" spans="2:2" x14ac:dyDescent="0.3">
      <c r="B231" s="10"/>
    </row>
    <row r="232" spans="2:2" x14ac:dyDescent="0.3">
      <c r="B232" s="10"/>
    </row>
    <row r="233" spans="2:2" x14ac:dyDescent="0.3">
      <c r="B233" s="10"/>
    </row>
    <row r="234" spans="2:2" x14ac:dyDescent="0.3">
      <c r="B234" s="10"/>
    </row>
    <row r="235" spans="2:2" x14ac:dyDescent="0.3">
      <c r="B235" s="10"/>
    </row>
    <row r="236" spans="2:2" x14ac:dyDescent="0.3">
      <c r="B236" s="10"/>
    </row>
    <row r="237" spans="2:2" x14ac:dyDescent="0.3">
      <c r="B237" s="10"/>
    </row>
    <row r="238" spans="2:2" x14ac:dyDescent="0.3">
      <c r="B238" s="10"/>
    </row>
    <row r="239" spans="2:2" x14ac:dyDescent="0.3">
      <c r="B239" s="10"/>
    </row>
    <row r="240" spans="2:2" x14ac:dyDescent="0.3">
      <c r="B240" s="10"/>
    </row>
    <row r="241" spans="2:2" x14ac:dyDescent="0.3">
      <c r="B241" s="10"/>
    </row>
    <row r="242" spans="2:2" x14ac:dyDescent="0.3">
      <c r="B242" s="10"/>
    </row>
    <row r="243" spans="2:2" x14ac:dyDescent="0.3">
      <c r="B243" s="10"/>
    </row>
    <row r="244" spans="2:2" x14ac:dyDescent="0.3">
      <c r="B244" s="10"/>
    </row>
    <row r="245" spans="2:2" x14ac:dyDescent="0.3">
      <c r="B245" s="10"/>
    </row>
    <row r="246" spans="2:2" x14ac:dyDescent="0.3">
      <c r="B246" s="10"/>
    </row>
    <row r="247" spans="2:2" x14ac:dyDescent="0.3">
      <c r="B247" s="10"/>
    </row>
    <row r="248" spans="2:2" x14ac:dyDescent="0.3">
      <c r="B248" s="10"/>
    </row>
    <row r="249" spans="2:2" x14ac:dyDescent="0.3">
      <c r="B249" s="10"/>
    </row>
    <row r="250" spans="2:2" x14ac:dyDescent="0.3">
      <c r="B250" s="10"/>
    </row>
    <row r="251" spans="2:2" x14ac:dyDescent="0.3">
      <c r="B251" s="10"/>
    </row>
    <row r="252" spans="2:2" x14ac:dyDescent="0.3">
      <c r="B252" s="10"/>
    </row>
    <row r="253" spans="2:2" x14ac:dyDescent="0.3">
      <c r="B253" s="10"/>
    </row>
    <row r="254" spans="2:2" x14ac:dyDescent="0.3">
      <c r="B254" s="10"/>
    </row>
    <row r="255" spans="2:2" x14ac:dyDescent="0.3">
      <c r="B255" s="10"/>
    </row>
    <row r="256" spans="2:2" x14ac:dyDescent="0.3">
      <c r="B256" s="10"/>
    </row>
    <row r="257" spans="2:2" x14ac:dyDescent="0.3">
      <c r="B257" s="10"/>
    </row>
    <row r="258" spans="2:2" x14ac:dyDescent="0.3">
      <c r="B258" s="10"/>
    </row>
    <row r="259" spans="2:2" x14ac:dyDescent="0.3">
      <c r="B259" s="10"/>
    </row>
    <row r="260" spans="2:2" x14ac:dyDescent="0.3">
      <c r="B260" s="10"/>
    </row>
    <row r="261" spans="2:2" x14ac:dyDescent="0.3">
      <c r="B261" s="10"/>
    </row>
    <row r="262" spans="2:2" x14ac:dyDescent="0.3">
      <c r="B262" s="10"/>
    </row>
    <row r="263" spans="2:2" x14ac:dyDescent="0.3">
      <c r="B263" s="10"/>
    </row>
    <row r="264" spans="2:2" x14ac:dyDescent="0.3">
      <c r="B264" s="10"/>
    </row>
    <row r="265" spans="2:2" x14ac:dyDescent="0.3">
      <c r="B265" s="10"/>
    </row>
    <row r="266" spans="2:2" x14ac:dyDescent="0.3">
      <c r="B266" s="10"/>
    </row>
    <row r="267" spans="2:2" x14ac:dyDescent="0.3">
      <c r="B267" s="10"/>
    </row>
    <row r="268" spans="2:2" x14ac:dyDescent="0.3">
      <c r="B268" s="10"/>
    </row>
    <row r="269" spans="2:2" x14ac:dyDescent="0.3">
      <c r="B269" s="10"/>
    </row>
    <row r="270" spans="2:2" x14ac:dyDescent="0.3">
      <c r="B270" s="10"/>
    </row>
    <row r="271" spans="2:2" x14ac:dyDescent="0.3">
      <c r="B271" s="10"/>
    </row>
    <row r="272" spans="2:2" x14ac:dyDescent="0.3">
      <c r="B272" s="10"/>
    </row>
    <row r="273" spans="2:2" x14ac:dyDescent="0.3">
      <c r="B273" s="10"/>
    </row>
    <row r="274" spans="2:2" x14ac:dyDescent="0.3">
      <c r="B274" s="10"/>
    </row>
    <row r="275" spans="2:2" x14ac:dyDescent="0.3">
      <c r="B275" s="10"/>
    </row>
    <row r="276" spans="2:2" x14ac:dyDescent="0.3">
      <c r="B276" s="10"/>
    </row>
    <row r="277" spans="2:2" x14ac:dyDescent="0.3">
      <c r="B277" s="10"/>
    </row>
    <row r="278" spans="2:2" x14ac:dyDescent="0.3">
      <c r="B278" s="10"/>
    </row>
    <row r="279" spans="2:2" x14ac:dyDescent="0.3">
      <c r="B279" s="10"/>
    </row>
    <row r="280" spans="2:2" x14ac:dyDescent="0.3">
      <c r="B280" s="10"/>
    </row>
    <row r="281" spans="2:2" x14ac:dyDescent="0.3">
      <c r="B281" s="10"/>
    </row>
    <row r="282" spans="2:2" x14ac:dyDescent="0.3">
      <c r="B282" s="10"/>
    </row>
    <row r="283" spans="2:2" x14ac:dyDescent="0.3">
      <c r="B283" s="10"/>
    </row>
    <row r="284" spans="2:2" x14ac:dyDescent="0.3">
      <c r="B284" s="10"/>
    </row>
    <row r="285" spans="2:2" x14ac:dyDescent="0.3">
      <c r="B285" s="10"/>
    </row>
    <row r="286" spans="2:2" x14ac:dyDescent="0.3">
      <c r="B286" s="10"/>
    </row>
    <row r="287" spans="2:2" x14ac:dyDescent="0.3">
      <c r="B287" s="10"/>
    </row>
    <row r="288" spans="2:2" x14ac:dyDescent="0.3">
      <c r="B288" s="10"/>
    </row>
    <row r="289" spans="2:2" x14ac:dyDescent="0.3">
      <c r="B289" s="10"/>
    </row>
    <row r="290" spans="2:2" x14ac:dyDescent="0.3">
      <c r="B290" s="10"/>
    </row>
    <row r="291" spans="2:2" x14ac:dyDescent="0.3">
      <c r="B291" s="10"/>
    </row>
    <row r="292" spans="2:2" x14ac:dyDescent="0.3">
      <c r="B292" s="10"/>
    </row>
    <row r="293" spans="2:2" x14ac:dyDescent="0.3">
      <c r="B293" s="10"/>
    </row>
    <row r="294" spans="2:2" x14ac:dyDescent="0.3">
      <c r="B294" s="10"/>
    </row>
    <row r="295" spans="2:2" x14ac:dyDescent="0.3">
      <c r="B295" s="10"/>
    </row>
    <row r="296" spans="2:2" x14ac:dyDescent="0.3">
      <c r="B296" s="10"/>
    </row>
    <row r="297" spans="2:2" x14ac:dyDescent="0.3">
      <c r="B297" s="10"/>
    </row>
    <row r="298" spans="2:2" x14ac:dyDescent="0.3">
      <c r="B298" s="10"/>
    </row>
    <row r="299" spans="2:2" x14ac:dyDescent="0.3">
      <c r="B299" s="10"/>
    </row>
    <row r="300" spans="2:2" x14ac:dyDescent="0.3">
      <c r="B300" s="10"/>
    </row>
    <row r="301" spans="2:2" x14ac:dyDescent="0.3">
      <c r="B301" s="10"/>
    </row>
    <row r="302" spans="2:2" x14ac:dyDescent="0.3">
      <c r="B302" s="10"/>
    </row>
    <row r="303" spans="2:2" x14ac:dyDescent="0.3">
      <c r="B303" s="10"/>
    </row>
    <row r="304" spans="2:2" x14ac:dyDescent="0.3">
      <c r="B304" s="10"/>
    </row>
    <row r="305" spans="2:2" x14ac:dyDescent="0.3">
      <c r="B305" s="10"/>
    </row>
    <row r="306" spans="2:2" x14ac:dyDescent="0.3">
      <c r="B306" s="10"/>
    </row>
    <row r="307" spans="2:2" x14ac:dyDescent="0.3">
      <c r="B307" s="10"/>
    </row>
    <row r="308" spans="2:2" x14ac:dyDescent="0.3">
      <c r="B308" s="10"/>
    </row>
    <row r="309" spans="2:2" x14ac:dyDescent="0.3">
      <c r="B309" s="10"/>
    </row>
    <row r="310" spans="2:2" x14ac:dyDescent="0.3">
      <c r="B310" s="10"/>
    </row>
    <row r="311" spans="2:2" x14ac:dyDescent="0.3">
      <c r="B311" s="10"/>
    </row>
    <row r="312" spans="2:2" x14ac:dyDescent="0.3">
      <c r="B312" s="10"/>
    </row>
    <row r="313" spans="2:2" x14ac:dyDescent="0.3">
      <c r="B313" s="10"/>
    </row>
    <row r="314" spans="2:2" x14ac:dyDescent="0.3">
      <c r="B314" s="10"/>
    </row>
    <row r="315" spans="2:2" x14ac:dyDescent="0.3">
      <c r="B315" s="10"/>
    </row>
    <row r="316" spans="2:2" x14ac:dyDescent="0.3">
      <c r="B316" s="10"/>
    </row>
    <row r="317" spans="2:2" x14ac:dyDescent="0.3">
      <c r="B317" s="10"/>
    </row>
    <row r="318" spans="2:2" x14ac:dyDescent="0.3">
      <c r="B318" s="10"/>
    </row>
    <row r="319" spans="2:2" x14ac:dyDescent="0.3">
      <c r="B319" s="10"/>
    </row>
    <row r="320" spans="2:2" x14ac:dyDescent="0.3">
      <c r="B320" s="10"/>
    </row>
    <row r="321" spans="2:2" x14ac:dyDescent="0.3">
      <c r="B321" s="10"/>
    </row>
    <row r="322" spans="2:2" x14ac:dyDescent="0.3">
      <c r="B322" s="10"/>
    </row>
    <row r="323" spans="2:2" x14ac:dyDescent="0.3">
      <c r="B323" s="10"/>
    </row>
    <row r="324" spans="2:2" x14ac:dyDescent="0.3">
      <c r="B324" s="10"/>
    </row>
    <row r="325" spans="2:2" x14ac:dyDescent="0.3">
      <c r="B325" s="10"/>
    </row>
    <row r="326" spans="2:2" x14ac:dyDescent="0.3">
      <c r="B326" s="10"/>
    </row>
    <row r="327" spans="2:2" x14ac:dyDescent="0.3">
      <c r="B327" s="10"/>
    </row>
    <row r="328" spans="2:2" x14ac:dyDescent="0.3">
      <c r="B328" s="10"/>
    </row>
    <row r="329" spans="2:2" x14ac:dyDescent="0.3">
      <c r="B329" s="10"/>
    </row>
    <row r="330" spans="2:2" x14ac:dyDescent="0.3">
      <c r="B330" s="10"/>
    </row>
    <row r="331" spans="2:2" x14ac:dyDescent="0.3">
      <c r="B331" s="10"/>
    </row>
    <row r="332" spans="2:2" x14ac:dyDescent="0.3">
      <c r="B332" s="10"/>
    </row>
    <row r="333" spans="2:2" x14ac:dyDescent="0.3">
      <c r="B333" s="10"/>
    </row>
    <row r="334" spans="2:2" x14ac:dyDescent="0.3">
      <c r="B334" s="10"/>
    </row>
    <row r="335" spans="2:2" x14ac:dyDescent="0.3">
      <c r="B335" s="10"/>
    </row>
    <row r="336" spans="2:2" x14ac:dyDescent="0.3">
      <c r="B336" s="10"/>
    </row>
    <row r="337" spans="2:2" x14ac:dyDescent="0.3">
      <c r="B337" s="10"/>
    </row>
    <row r="338" spans="2:2" x14ac:dyDescent="0.3">
      <c r="B338" s="10"/>
    </row>
    <row r="339" spans="2:2" x14ac:dyDescent="0.3">
      <c r="B339" s="10"/>
    </row>
    <row r="340" spans="2:2" x14ac:dyDescent="0.3">
      <c r="B340" s="10"/>
    </row>
    <row r="341" spans="2:2" x14ac:dyDescent="0.3">
      <c r="B341" s="10"/>
    </row>
    <row r="342" spans="2:2" x14ac:dyDescent="0.3">
      <c r="B342" s="10"/>
    </row>
    <row r="343" spans="2:2" x14ac:dyDescent="0.3">
      <c r="B343" s="10"/>
    </row>
    <row r="344" spans="2:2" x14ac:dyDescent="0.3">
      <c r="B344" s="10"/>
    </row>
    <row r="345" spans="2:2" x14ac:dyDescent="0.3">
      <c r="B345" s="10"/>
    </row>
  </sheetData>
  <mergeCells count="8">
    <mergeCell ref="C2:E2"/>
    <mergeCell ref="A76:E76"/>
    <mergeCell ref="A77:E77"/>
    <mergeCell ref="A78:E78"/>
    <mergeCell ref="A74:E74"/>
    <mergeCell ref="A73:E73"/>
    <mergeCell ref="B4:E4"/>
    <mergeCell ref="A75:E75"/>
  </mergeCells>
  <phoneticPr fontId="4" type="noConversion"/>
  <printOptions horizontalCentered="1"/>
  <pageMargins left="0.74803149606299213" right="0.74803149606299213" top="0.98425196850393704" bottom="0.98425196850393704" header="0.51181102362204722" footer="0.51181102362204722"/>
  <pageSetup paperSize="9" scale="69" orientation="portrait" r:id="rId1"/>
  <headerFooter alignWithMargins="0"/>
  <customProperties>
    <customPr name="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44"/>
  <sheetViews>
    <sheetView zoomScaleNormal="100" zoomScaleSheetLayoutView="100" workbookViewId="0">
      <selection activeCell="B83" sqref="B83"/>
    </sheetView>
  </sheetViews>
  <sheetFormatPr defaultColWidth="9" defaultRowHeight="13" x14ac:dyDescent="0.3"/>
  <cols>
    <col min="1" max="1" width="9" style="10"/>
    <col min="2" max="2" width="14.58203125" style="10" customWidth="1"/>
    <col min="3" max="3" width="9" style="10"/>
    <col min="4" max="4" width="16" style="10" customWidth="1"/>
    <col min="5" max="5" width="9" style="1"/>
    <col min="6" max="6" width="12.25" customWidth="1"/>
  </cols>
  <sheetData>
    <row r="1" spans="1:10" x14ac:dyDescent="0.3">
      <c r="A1" s="11"/>
      <c r="E1" s="107"/>
    </row>
    <row r="2" spans="1:10" s="108" customFormat="1" ht="15.5" x14ac:dyDescent="0.35">
      <c r="A2" s="11" t="s">
        <v>0</v>
      </c>
      <c r="B2" s="371" t="s">
        <v>91</v>
      </c>
      <c r="C2" s="371"/>
      <c r="D2" s="371"/>
      <c r="E2" s="107"/>
      <c r="F2"/>
      <c r="G2"/>
      <c r="H2"/>
      <c r="I2"/>
      <c r="J2"/>
    </row>
    <row r="3" spans="1:10" s="108" customFormat="1" ht="15.5" x14ac:dyDescent="0.35">
      <c r="A3" s="11"/>
      <c r="B3" s="20"/>
      <c r="C3" s="10"/>
      <c r="D3" s="10"/>
      <c r="E3" s="107"/>
      <c r="F3"/>
      <c r="G3"/>
      <c r="H3"/>
      <c r="I3"/>
      <c r="J3"/>
    </row>
    <row r="4" spans="1:10" s="108" customFormat="1" ht="15.5" x14ac:dyDescent="0.35">
      <c r="A4" s="372" t="s">
        <v>90</v>
      </c>
      <c r="B4" s="350"/>
      <c r="C4" s="350"/>
      <c r="D4" s="350"/>
      <c r="E4" s="109"/>
      <c r="F4"/>
      <c r="G4"/>
      <c r="H4"/>
      <c r="I4"/>
      <c r="J4"/>
    </row>
    <row r="5" spans="1:10" s="108" customFormat="1" ht="15.5" x14ac:dyDescent="0.35">
      <c r="A5" s="326" t="str">
        <f>LPG!F3</f>
        <v>EFFECTIVE 02 SEPTEMBER 2026</v>
      </c>
      <c r="B5" s="305"/>
      <c r="C5" s="3"/>
      <c r="D5" s="20"/>
      <c r="E5" s="107"/>
      <c r="F5"/>
      <c r="G5"/>
      <c r="H5"/>
      <c r="I5"/>
      <c r="J5"/>
    </row>
    <row r="6" spans="1:10" s="108" customFormat="1" ht="16" thickBot="1" x14ac:dyDescent="0.4">
      <c r="A6" s="59"/>
      <c r="B6" s="60"/>
      <c r="C6" s="61"/>
      <c r="D6" s="61"/>
      <c r="E6" s="110"/>
      <c r="F6"/>
      <c r="G6"/>
      <c r="H6"/>
      <c r="I6"/>
      <c r="J6"/>
    </row>
    <row r="7" spans="1:10" s="108" customFormat="1" ht="15.5" x14ac:dyDescent="0.35">
      <c r="A7" s="2" t="s">
        <v>2</v>
      </c>
      <c r="B7" s="3" t="s">
        <v>79</v>
      </c>
      <c r="C7" s="3" t="s">
        <v>80</v>
      </c>
      <c r="D7" s="3" t="s">
        <v>5</v>
      </c>
      <c r="E7" s="107"/>
      <c r="F7"/>
      <c r="G7"/>
      <c r="H7"/>
      <c r="I7"/>
      <c r="J7"/>
    </row>
    <row r="8" spans="1:10" s="108" customFormat="1" ht="15.5" x14ac:dyDescent="0.35">
      <c r="A8" s="2" t="s">
        <v>81</v>
      </c>
      <c r="B8" s="3" t="s">
        <v>82</v>
      </c>
      <c r="C8" s="3" t="s">
        <v>83</v>
      </c>
      <c r="D8" s="3" t="s">
        <v>84</v>
      </c>
      <c r="E8" s="107"/>
      <c r="F8"/>
      <c r="G8"/>
      <c r="H8"/>
      <c r="I8"/>
      <c r="J8"/>
    </row>
    <row r="9" spans="1:10" s="108" customFormat="1" ht="15.5" x14ac:dyDescent="0.35">
      <c r="A9" s="2" t="s">
        <v>85</v>
      </c>
      <c r="B9" s="3" t="s">
        <v>23</v>
      </c>
      <c r="C9" s="3"/>
      <c r="D9" s="3" t="s">
        <v>23</v>
      </c>
      <c r="E9" s="107"/>
      <c r="F9"/>
      <c r="G9"/>
      <c r="H9"/>
      <c r="I9"/>
      <c r="J9"/>
    </row>
    <row r="10" spans="1:10" s="108" customFormat="1" ht="15.5" x14ac:dyDescent="0.35">
      <c r="A10" s="6"/>
      <c r="B10" s="42"/>
      <c r="C10" s="3"/>
      <c r="D10" s="3"/>
      <c r="E10" s="107"/>
      <c r="F10"/>
      <c r="G10"/>
      <c r="H10"/>
      <c r="I10"/>
      <c r="J10"/>
    </row>
    <row r="11" spans="1:10" s="237" customFormat="1" ht="15.5" x14ac:dyDescent="0.35">
      <c r="A11" s="6" t="s">
        <v>25</v>
      </c>
      <c r="B11" s="306">
        <f>2526.11+293.9</f>
        <v>2820.01</v>
      </c>
      <c r="C11" s="310">
        <v>3.9</v>
      </c>
      <c r="D11" s="246">
        <f>B11+C11</f>
        <v>2823.9100000000003</v>
      </c>
      <c r="E11" s="234"/>
      <c r="F11" s="235"/>
      <c r="G11" s="236"/>
      <c r="H11" s="231"/>
      <c r="I11" s="232"/>
      <c r="J11" s="232"/>
    </row>
    <row r="12" spans="1:10" s="237" customFormat="1" ht="15.5" x14ac:dyDescent="0.35">
      <c r="A12" s="2" t="s">
        <v>26</v>
      </c>
      <c r="B12" s="22"/>
      <c r="C12" s="228">
        <v>10.3</v>
      </c>
      <c r="D12" s="15">
        <f>B11+C12</f>
        <v>2830.3100000000004</v>
      </c>
      <c r="E12" s="238"/>
      <c r="F12" s="235"/>
      <c r="G12" s="236"/>
      <c r="H12" s="232"/>
      <c r="I12" s="232"/>
      <c r="J12" s="232"/>
    </row>
    <row r="13" spans="1:10" s="237" customFormat="1" ht="15.5" x14ac:dyDescent="0.35">
      <c r="A13" s="2" t="s">
        <v>27</v>
      </c>
      <c r="B13" s="22"/>
      <c r="C13" s="228">
        <v>16.100000000000001</v>
      </c>
      <c r="D13" s="15">
        <f>B11+C13</f>
        <v>2836.11</v>
      </c>
      <c r="E13" s="238"/>
      <c r="F13" s="235"/>
      <c r="G13" s="236"/>
      <c r="H13" s="232"/>
      <c r="I13" s="232"/>
      <c r="J13" s="232"/>
    </row>
    <row r="14" spans="1:10" s="237" customFormat="1" ht="15.5" x14ac:dyDescent="0.35">
      <c r="A14" s="2" t="s">
        <v>28</v>
      </c>
      <c r="B14" s="22"/>
      <c r="C14" s="228">
        <v>23.7</v>
      </c>
      <c r="D14" s="15">
        <f>$B11+C14</f>
        <v>2843.71</v>
      </c>
      <c r="E14" s="238"/>
      <c r="F14" s="235"/>
      <c r="G14" s="236"/>
      <c r="H14" s="232"/>
      <c r="I14" s="232"/>
      <c r="J14" s="232"/>
    </row>
    <row r="15" spans="1:10" s="237" customFormat="1" ht="15.5" x14ac:dyDescent="0.35">
      <c r="A15" s="2" t="s">
        <v>29</v>
      </c>
      <c r="B15" s="22"/>
      <c r="C15" s="228">
        <v>34.4</v>
      </c>
      <c r="D15" s="15">
        <f>$B11+C15</f>
        <v>2854.4100000000003</v>
      </c>
      <c r="E15" s="238"/>
      <c r="F15" s="235"/>
      <c r="G15" s="236"/>
      <c r="H15" s="232"/>
      <c r="I15" s="232"/>
      <c r="J15" s="232"/>
    </row>
    <row r="16" spans="1:10" s="237" customFormat="1" ht="15.5" x14ac:dyDescent="0.35">
      <c r="A16" s="2" t="s">
        <v>30</v>
      </c>
      <c r="B16" s="22"/>
      <c r="C16" s="228">
        <v>49.8</v>
      </c>
      <c r="D16" s="15">
        <f>$B11+C16</f>
        <v>2869.8100000000004</v>
      </c>
      <c r="E16" s="238"/>
      <c r="F16" s="235"/>
      <c r="G16" s="236"/>
      <c r="H16" s="232"/>
      <c r="I16" s="232"/>
      <c r="J16" s="232"/>
    </row>
    <row r="17" spans="1:10" s="237" customFormat="1" ht="15.5" x14ac:dyDescent="0.35">
      <c r="A17" s="2" t="s">
        <v>31</v>
      </c>
      <c r="B17" s="22"/>
      <c r="C17" s="228">
        <v>63.5</v>
      </c>
      <c r="D17" s="15">
        <f>$B11+C17</f>
        <v>2883.51</v>
      </c>
      <c r="E17" s="238"/>
      <c r="F17" s="235"/>
      <c r="G17" s="236"/>
      <c r="H17" s="232"/>
      <c r="I17" s="232"/>
      <c r="J17" s="232"/>
    </row>
    <row r="18" spans="1:10" s="237" customFormat="1" ht="15.5" x14ac:dyDescent="0.35">
      <c r="A18" s="2" t="s">
        <v>32</v>
      </c>
      <c r="B18" s="22"/>
      <c r="C18" s="228">
        <v>89.7</v>
      </c>
      <c r="D18" s="15">
        <f>$B11+C18</f>
        <v>2909.71</v>
      </c>
      <c r="E18" s="238"/>
      <c r="F18" s="235"/>
      <c r="G18" s="236"/>
      <c r="H18" s="232"/>
      <c r="I18" s="232"/>
      <c r="J18" s="232"/>
    </row>
    <row r="19" spans="1:10" s="237" customFormat="1" ht="15.5" x14ac:dyDescent="0.35">
      <c r="A19" s="2" t="s">
        <v>33</v>
      </c>
      <c r="B19" s="22"/>
      <c r="C19" s="228">
        <v>117.2</v>
      </c>
      <c r="D19" s="15">
        <f>$B11+C19</f>
        <v>2937.21</v>
      </c>
      <c r="E19" s="238"/>
      <c r="F19" s="235"/>
      <c r="G19" s="236"/>
      <c r="H19" s="232"/>
      <c r="I19" s="232"/>
      <c r="J19" s="232"/>
    </row>
    <row r="20" spans="1:10" s="108" customFormat="1" ht="15.5" x14ac:dyDescent="0.35">
      <c r="A20" s="2" t="s">
        <v>34</v>
      </c>
      <c r="B20" s="22"/>
      <c r="C20" s="228">
        <v>124.6</v>
      </c>
      <c r="D20" s="15">
        <f>$B11+C20</f>
        <v>2944.61</v>
      </c>
      <c r="E20" s="107"/>
      <c r="F20" s="179"/>
      <c r="G20" s="182"/>
      <c r="H20"/>
      <c r="I20"/>
      <c r="J20"/>
    </row>
    <row r="21" spans="1:10" s="108" customFormat="1" ht="15.5" x14ac:dyDescent="0.35">
      <c r="A21" s="2" t="s">
        <v>35</v>
      </c>
      <c r="B21" s="22"/>
      <c r="C21" s="250">
        <v>179</v>
      </c>
      <c r="D21" s="15">
        <f>$B11+C21</f>
        <v>2999.01</v>
      </c>
      <c r="E21" s="107"/>
      <c r="F21" s="179"/>
      <c r="G21" s="182"/>
      <c r="H21"/>
      <c r="I21"/>
      <c r="J21"/>
    </row>
    <row r="22" spans="1:10" s="108" customFormat="1" ht="15.5" x14ac:dyDescent="0.35">
      <c r="A22" s="2" t="s">
        <v>36</v>
      </c>
      <c r="B22" s="22"/>
      <c r="C22" s="228">
        <v>182.6</v>
      </c>
      <c r="D22" s="15">
        <f>$B11+C22</f>
        <v>3002.61</v>
      </c>
      <c r="E22" s="107"/>
      <c r="F22" s="179"/>
      <c r="G22" s="182"/>
      <c r="H22"/>
      <c r="I22"/>
      <c r="J22"/>
    </row>
    <row r="23" spans="1:10" s="108" customFormat="1" ht="15.5" x14ac:dyDescent="0.35">
      <c r="A23" s="2" t="s">
        <v>37</v>
      </c>
      <c r="B23" s="22"/>
      <c r="C23" s="228">
        <v>137.30000000000001</v>
      </c>
      <c r="D23" s="15">
        <f>$B11+C23</f>
        <v>2957.3100000000004</v>
      </c>
      <c r="E23" s="107"/>
      <c r="F23" s="179"/>
      <c r="G23" s="182"/>
      <c r="H23"/>
      <c r="I23"/>
      <c r="J23"/>
    </row>
    <row r="24" spans="1:10" s="108" customFormat="1" ht="15.5" x14ac:dyDescent="0.35">
      <c r="A24" s="2" t="s">
        <v>38</v>
      </c>
      <c r="B24" s="22"/>
      <c r="C24" s="228">
        <v>184</v>
      </c>
      <c r="D24" s="15">
        <f>$B11+C24</f>
        <v>3004.01</v>
      </c>
      <c r="E24" s="107"/>
      <c r="F24" s="179"/>
      <c r="G24" s="182"/>
      <c r="H24"/>
      <c r="I24"/>
      <c r="J24"/>
    </row>
    <row r="25" spans="1:10" s="108" customFormat="1" ht="15.5" x14ac:dyDescent="0.35">
      <c r="A25" s="2" t="s">
        <v>39</v>
      </c>
      <c r="B25" s="22"/>
      <c r="C25" s="228">
        <v>171.4</v>
      </c>
      <c r="D25" s="15">
        <f>$B11+C25</f>
        <v>2991.4100000000003</v>
      </c>
      <c r="E25" s="107"/>
      <c r="F25" s="179"/>
      <c r="G25" s="182"/>
      <c r="H25"/>
      <c r="I25"/>
      <c r="J25"/>
    </row>
    <row r="26" spans="1:10" s="237" customFormat="1" ht="15.5" x14ac:dyDescent="0.35">
      <c r="A26" s="5" t="s">
        <v>69</v>
      </c>
      <c r="B26" s="3"/>
      <c r="C26" s="228">
        <v>63.5</v>
      </c>
      <c r="D26" s="15">
        <f>$B11+C26</f>
        <v>2883.51</v>
      </c>
      <c r="E26" s="238"/>
      <c r="F26" s="235"/>
      <c r="G26" s="236"/>
      <c r="H26" s="232"/>
      <c r="I26" s="232"/>
      <c r="J26" s="232"/>
    </row>
    <row r="27" spans="1:10" s="108" customFormat="1" ht="15.5" x14ac:dyDescent="0.35">
      <c r="A27" s="5" t="s">
        <v>70</v>
      </c>
      <c r="B27" s="3"/>
      <c r="C27" s="228">
        <v>171.4</v>
      </c>
      <c r="D27" s="15">
        <f>$B11+C27</f>
        <v>2991.4100000000003</v>
      </c>
      <c r="E27" s="107"/>
      <c r="F27" s="179"/>
      <c r="G27" s="182"/>
      <c r="H27"/>
      <c r="I27"/>
      <c r="J27"/>
    </row>
    <row r="28" spans="1:10" s="108" customFormat="1" ht="15.5" x14ac:dyDescent="0.35">
      <c r="A28" s="6"/>
      <c r="B28" s="112"/>
      <c r="C28" s="112"/>
      <c r="D28" s="23"/>
      <c r="E28" s="113"/>
      <c r="F28" s="179"/>
      <c r="G28" s="1"/>
      <c r="H28"/>
      <c r="I28"/>
      <c r="J28"/>
    </row>
    <row r="29" spans="1:10" s="108" customFormat="1" ht="15.5" x14ac:dyDescent="0.35">
      <c r="A29" s="2"/>
      <c r="B29" s="10"/>
      <c r="C29" s="10"/>
      <c r="D29" s="15"/>
      <c r="E29" s="107"/>
      <c r="F29" s="179"/>
      <c r="G29" s="1"/>
      <c r="H29"/>
      <c r="I29"/>
      <c r="J29"/>
    </row>
    <row r="30" spans="1:10" s="237" customFormat="1" ht="15.5" x14ac:dyDescent="0.35">
      <c r="A30" s="2" t="s">
        <v>40</v>
      </c>
      <c r="B30" s="22">
        <f>B11</f>
        <v>2820.01</v>
      </c>
      <c r="C30" s="228">
        <v>24.7</v>
      </c>
      <c r="D30" s="15">
        <f>$B11+C30</f>
        <v>2844.71</v>
      </c>
      <c r="E30" s="238"/>
      <c r="F30" s="235"/>
      <c r="G30" s="236"/>
      <c r="H30" s="232"/>
      <c r="I30" s="232"/>
      <c r="J30" s="232"/>
    </row>
    <row r="31" spans="1:10" s="108" customFormat="1" ht="15.5" x14ac:dyDescent="0.35">
      <c r="A31" s="2" t="s">
        <v>96</v>
      </c>
      <c r="B31" s="22"/>
      <c r="C31" s="228">
        <v>39</v>
      </c>
      <c r="D31" s="15">
        <f>B30+C31</f>
        <v>2859.01</v>
      </c>
      <c r="E31" s="107"/>
      <c r="F31" s="179"/>
      <c r="G31" s="182"/>
      <c r="H31"/>
      <c r="I31"/>
      <c r="J31"/>
    </row>
    <row r="32" spans="1:10" s="108" customFormat="1" ht="15.5" x14ac:dyDescent="0.35">
      <c r="A32" s="2" t="s">
        <v>41</v>
      </c>
      <c r="B32" s="22"/>
      <c r="C32" s="228">
        <v>30.8</v>
      </c>
      <c r="D32" s="15">
        <f>B30+C32</f>
        <v>2850.8100000000004</v>
      </c>
      <c r="E32" s="107"/>
      <c r="F32" s="179"/>
      <c r="G32" s="182"/>
      <c r="H32"/>
      <c r="I32"/>
      <c r="J32"/>
    </row>
    <row r="33" spans="1:10" s="237" customFormat="1" ht="15.5" x14ac:dyDescent="0.35">
      <c r="A33" s="2" t="s">
        <v>42</v>
      </c>
      <c r="B33" s="22"/>
      <c r="C33" s="228">
        <v>43.8</v>
      </c>
      <c r="D33" s="15">
        <f>B30+C33</f>
        <v>2863.8100000000004</v>
      </c>
      <c r="E33" s="238"/>
      <c r="F33" s="235"/>
      <c r="G33" s="236"/>
      <c r="H33" s="232"/>
      <c r="I33" s="232"/>
      <c r="J33" s="232"/>
    </row>
    <row r="34" spans="1:10" s="237" customFormat="1" ht="15.5" x14ac:dyDescent="0.35">
      <c r="A34" s="2" t="s">
        <v>43</v>
      </c>
      <c r="B34" s="22"/>
      <c r="C34" s="228">
        <v>60.1</v>
      </c>
      <c r="D34" s="15">
        <f>B30+C34</f>
        <v>2880.11</v>
      </c>
      <c r="E34" s="238"/>
      <c r="F34" s="235"/>
      <c r="G34" s="236"/>
      <c r="H34" s="232"/>
      <c r="I34" s="232"/>
      <c r="J34" s="232"/>
    </row>
    <row r="35" spans="1:10" s="237" customFormat="1" ht="15.5" x14ac:dyDescent="0.35">
      <c r="A35" s="2" t="s">
        <v>44</v>
      </c>
      <c r="B35" s="22"/>
      <c r="C35" s="228">
        <v>56.7</v>
      </c>
      <c r="D35" s="15">
        <f>B30+C35</f>
        <v>2876.71</v>
      </c>
      <c r="E35" s="238"/>
      <c r="F35" s="235"/>
      <c r="G35" s="236"/>
      <c r="H35" s="232"/>
      <c r="I35" s="232"/>
      <c r="J35" s="232"/>
    </row>
    <row r="36" spans="1:10" s="108" customFormat="1" ht="15.5" x14ac:dyDescent="0.35">
      <c r="A36" s="2" t="s">
        <v>45</v>
      </c>
      <c r="B36" s="22"/>
      <c r="C36" s="228">
        <v>71.8</v>
      </c>
      <c r="D36" s="15">
        <f>$B30+C36</f>
        <v>2891.8100000000004</v>
      </c>
      <c r="E36" s="107"/>
      <c r="F36" s="179"/>
      <c r="G36" s="182"/>
      <c r="H36"/>
      <c r="I36"/>
      <c r="J36"/>
    </row>
    <row r="37" spans="1:10" s="108" customFormat="1" ht="15.5" x14ac:dyDescent="0.35">
      <c r="A37" s="2" t="s">
        <v>46</v>
      </c>
      <c r="B37" s="22"/>
      <c r="C37" s="228">
        <v>77.599999999999994</v>
      </c>
      <c r="D37" s="15">
        <f>$B30+C37</f>
        <v>2897.61</v>
      </c>
      <c r="E37" s="107"/>
      <c r="F37" s="179"/>
      <c r="G37" s="182"/>
      <c r="H37"/>
      <c r="I37"/>
      <c r="J37"/>
    </row>
    <row r="38" spans="1:10" s="108" customFormat="1" ht="15.5" x14ac:dyDescent="0.35">
      <c r="A38" s="2" t="s">
        <v>47</v>
      </c>
      <c r="B38" s="22"/>
      <c r="C38" s="228">
        <v>90.8</v>
      </c>
      <c r="D38" s="15">
        <f>$B30+C38</f>
        <v>2910.8100000000004</v>
      </c>
      <c r="E38" s="107"/>
      <c r="F38" s="179"/>
      <c r="G38" s="182"/>
      <c r="H38"/>
      <c r="I38"/>
      <c r="J38"/>
    </row>
    <row r="39" spans="1:10" s="108" customFormat="1" ht="15.5" x14ac:dyDescent="0.35">
      <c r="A39" s="6"/>
      <c r="B39" s="112"/>
      <c r="C39" s="19"/>
      <c r="D39" s="23"/>
      <c r="E39" s="113"/>
      <c r="F39" s="179"/>
      <c r="G39" s="183"/>
      <c r="H39"/>
      <c r="I39"/>
      <c r="J39"/>
    </row>
    <row r="40" spans="1:10" s="108" customFormat="1" ht="15.5" x14ac:dyDescent="0.35">
      <c r="A40" s="2"/>
      <c r="B40" s="10"/>
      <c r="C40" s="10"/>
      <c r="D40" s="15"/>
      <c r="E40" s="107"/>
      <c r="F40" s="179"/>
      <c r="G40" s="1"/>
      <c r="H40" s="184"/>
      <c r="I40"/>
      <c r="J40"/>
    </row>
    <row r="41" spans="1:10" s="108" customFormat="1" ht="15.5" x14ac:dyDescent="0.35">
      <c r="A41" s="2" t="s">
        <v>48</v>
      </c>
      <c r="B41" s="22">
        <f>B11</f>
        <v>2820.01</v>
      </c>
      <c r="C41" s="228">
        <v>50.3</v>
      </c>
      <c r="D41" s="15">
        <f>$B41+C41</f>
        <v>2870.3100000000004</v>
      </c>
      <c r="E41" s="107"/>
      <c r="F41" s="179"/>
      <c r="G41" s="182"/>
      <c r="H41"/>
      <c r="I41"/>
      <c r="J41"/>
    </row>
    <row r="42" spans="1:10" s="108" customFormat="1" ht="15.5" x14ac:dyDescent="0.35">
      <c r="A42" s="2" t="s">
        <v>49</v>
      </c>
      <c r="B42" s="22"/>
      <c r="C42" s="228">
        <v>60.5</v>
      </c>
      <c r="D42" s="15">
        <f>$B41+C42</f>
        <v>2880.51</v>
      </c>
      <c r="E42" s="107"/>
      <c r="F42" s="179"/>
      <c r="G42" s="182"/>
      <c r="H42"/>
      <c r="I42"/>
      <c r="J42"/>
    </row>
    <row r="43" spans="1:10" s="108" customFormat="1" ht="15.5" x14ac:dyDescent="0.35">
      <c r="A43" s="2" t="s">
        <v>50</v>
      </c>
      <c r="B43" s="22"/>
      <c r="C43" s="228">
        <v>77.5</v>
      </c>
      <c r="D43" s="15">
        <f>$B41+C43</f>
        <v>2897.51</v>
      </c>
      <c r="E43" s="107"/>
      <c r="F43" s="179"/>
      <c r="G43" s="182"/>
      <c r="H43"/>
      <c r="I43"/>
      <c r="J43"/>
    </row>
    <row r="44" spans="1:10" s="108" customFormat="1" ht="15.5" x14ac:dyDescent="0.35">
      <c r="A44" s="2" t="s">
        <v>51</v>
      </c>
      <c r="B44" s="22"/>
      <c r="C44" s="228">
        <v>97.9</v>
      </c>
      <c r="D44" s="15">
        <f>$B41+C44</f>
        <v>2917.9100000000003</v>
      </c>
      <c r="E44" s="107"/>
      <c r="F44" s="179"/>
      <c r="G44" s="182"/>
      <c r="H44"/>
      <c r="I44"/>
      <c r="J44"/>
    </row>
    <row r="45" spans="1:10" s="108" customFormat="1" ht="15.5" x14ac:dyDescent="0.35">
      <c r="A45" s="7" t="s">
        <v>52</v>
      </c>
      <c r="B45" s="17" t="s">
        <v>53</v>
      </c>
      <c r="C45" s="251">
        <v>91.1</v>
      </c>
      <c r="D45" s="246">
        <f>$B41+C45</f>
        <v>2911.11</v>
      </c>
      <c r="E45" s="111"/>
      <c r="F45" s="179"/>
      <c r="G45" s="309"/>
      <c r="H45"/>
      <c r="I45"/>
      <c r="J45"/>
    </row>
    <row r="46" spans="1:10" s="108" customFormat="1" ht="15.5" x14ac:dyDescent="0.35">
      <c r="A46" s="2" t="s">
        <v>54</v>
      </c>
      <c r="B46" s="22"/>
      <c r="C46" s="228">
        <v>111.8</v>
      </c>
      <c r="D46" s="15">
        <f>$B41+C46</f>
        <v>2931.8100000000004</v>
      </c>
      <c r="E46" s="107"/>
      <c r="F46" s="179"/>
      <c r="G46" s="182"/>
      <c r="H46"/>
      <c r="I46"/>
      <c r="J46"/>
    </row>
    <row r="47" spans="1:10" s="108" customFormat="1" ht="15.5" x14ac:dyDescent="0.35">
      <c r="A47" s="2" t="s">
        <v>55</v>
      </c>
      <c r="B47" s="22"/>
      <c r="C47" s="228">
        <v>136.1</v>
      </c>
      <c r="D47" s="15">
        <f>$B41+C47</f>
        <v>2956.11</v>
      </c>
      <c r="E47" s="107"/>
      <c r="F47" s="179"/>
      <c r="G47" s="182"/>
      <c r="H47"/>
      <c r="I47"/>
      <c r="J47"/>
    </row>
    <row r="48" spans="1:10" s="108" customFormat="1" ht="15.5" x14ac:dyDescent="0.35">
      <c r="A48" s="2" t="s">
        <v>56</v>
      </c>
      <c r="B48" s="22"/>
      <c r="C48" s="228">
        <v>143.69999999999999</v>
      </c>
      <c r="D48" s="15">
        <f>$B41+C48</f>
        <v>2963.71</v>
      </c>
      <c r="E48" s="107"/>
      <c r="F48" s="179"/>
      <c r="G48" s="182"/>
      <c r="H48"/>
      <c r="I48"/>
      <c r="J48"/>
    </row>
    <row r="49" spans="1:10" s="108" customFormat="1" ht="15.5" x14ac:dyDescent="0.35">
      <c r="A49" s="2" t="s">
        <v>57</v>
      </c>
      <c r="B49" s="22"/>
      <c r="C49" s="228">
        <v>163.5</v>
      </c>
      <c r="D49" s="15">
        <f>$B41+C49</f>
        <v>2983.51</v>
      </c>
      <c r="E49" s="107"/>
      <c r="F49" s="179"/>
      <c r="G49" s="182"/>
      <c r="H49"/>
      <c r="I49"/>
      <c r="J49"/>
    </row>
    <row r="50" spans="1:10" s="108" customFormat="1" ht="15.5" x14ac:dyDescent="0.35">
      <c r="A50" s="2" t="s">
        <v>58</v>
      </c>
      <c r="B50" s="10"/>
      <c r="C50" s="228">
        <v>189</v>
      </c>
      <c r="D50" s="15">
        <f>$B41+C50</f>
        <v>3009.01</v>
      </c>
      <c r="E50" s="107"/>
      <c r="F50" s="179"/>
      <c r="G50" s="182"/>
      <c r="H50"/>
      <c r="I50"/>
      <c r="J50"/>
    </row>
    <row r="51" spans="1:10" s="108" customFormat="1" ht="15.5" x14ac:dyDescent="0.35">
      <c r="A51" s="2" t="s">
        <v>59</v>
      </c>
      <c r="B51" s="10"/>
      <c r="C51" s="228">
        <v>167.4</v>
      </c>
      <c r="D51" s="15">
        <f>$B41+C51</f>
        <v>2987.4100000000003</v>
      </c>
      <c r="E51" s="107"/>
      <c r="F51" s="179"/>
      <c r="G51" s="182"/>
      <c r="H51"/>
      <c r="I51"/>
      <c r="J51"/>
    </row>
    <row r="52" spans="1:10" s="108" customFormat="1" ht="15.5" x14ac:dyDescent="0.35">
      <c r="A52" s="2" t="s">
        <v>60</v>
      </c>
      <c r="B52" s="10"/>
      <c r="C52" s="228">
        <v>168.5</v>
      </c>
      <c r="D52" s="15">
        <f>$B41+C52</f>
        <v>2988.51</v>
      </c>
      <c r="E52" s="107"/>
      <c r="F52" s="179"/>
      <c r="G52" s="182"/>
      <c r="H52"/>
      <c r="I52"/>
      <c r="J52"/>
    </row>
    <row r="53" spans="1:10" s="108" customFormat="1" ht="15.5" x14ac:dyDescent="0.35">
      <c r="A53" s="2" t="s">
        <v>61</v>
      </c>
      <c r="B53" s="10"/>
      <c r="C53" s="228">
        <v>188.3</v>
      </c>
      <c r="D53" s="15">
        <f>$B41+C53</f>
        <v>3008.3100000000004</v>
      </c>
      <c r="E53" s="107"/>
      <c r="F53" s="179"/>
      <c r="G53" s="182"/>
      <c r="H53"/>
      <c r="I53"/>
      <c r="J53"/>
    </row>
    <row r="54" spans="1:10" s="108" customFormat="1" ht="15.5" x14ac:dyDescent="0.35">
      <c r="A54" s="5" t="s">
        <v>71</v>
      </c>
      <c r="B54" s="3"/>
      <c r="C54" s="228">
        <v>77.5</v>
      </c>
      <c r="D54" s="15">
        <f>$B41+C54</f>
        <v>2897.51</v>
      </c>
      <c r="E54" s="107"/>
      <c r="F54" s="179"/>
      <c r="G54" s="182"/>
      <c r="H54"/>
      <c r="I54"/>
      <c r="J54"/>
    </row>
    <row r="55" spans="1:10" s="108" customFormat="1" ht="15.5" x14ac:dyDescent="0.35">
      <c r="A55" s="5" t="s">
        <v>72</v>
      </c>
      <c r="B55" s="3"/>
      <c r="C55" s="228">
        <v>97.9</v>
      </c>
      <c r="D55" s="15">
        <f>$B41+C55</f>
        <v>2917.9100000000003</v>
      </c>
      <c r="E55" s="107"/>
      <c r="F55" s="179"/>
      <c r="G55" s="182"/>
      <c r="H55"/>
      <c r="I55"/>
      <c r="J55"/>
    </row>
    <row r="56" spans="1:10" s="108" customFormat="1" ht="15.5" x14ac:dyDescent="0.35">
      <c r="A56" s="5" t="s">
        <v>73</v>
      </c>
      <c r="B56" s="3"/>
      <c r="C56" s="228">
        <v>111.8</v>
      </c>
      <c r="D56" s="15">
        <f>$B41+C56</f>
        <v>2931.8100000000004</v>
      </c>
      <c r="E56" s="107"/>
      <c r="F56" s="179"/>
      <c r="G56" s="182"/>
      <c r="H56"/>
      <c r="I56"/>
      <c r="J56"/>
    </row>
    <row r="57" spans="1:10" s="108" customFormat="1" ht="15.5" x14ac:dyDescent="0.35">
      <c r="A57" s="5" t="s">
        <v>74</v>
      </c>
      <c r="B57" s="3"/>
      <c r="C57" s="228">
        <v>136.1</v>
      </c>
      <c r="D57" s="15">
        <f>$B41+C57</f>
        <v>2956.11</v>
      </c>
      <c r="E57" s="107"/>
      <c r="F57" s="179"/>
      <c r="G57" s="182"/>
      <c r="H57"/>
      <c r="I57"/>
      <c r="J57"/>
    </row>
    <row r="58" spans="1:10" s="108" customFormat="1" ht="15.5" x14ac:dyDescent="0.35">
      <c r="A58" s="5" t="s">
        <v>75</v>
      </c>
      <c r="B58" s="3"/>
      <c r="C58" s="228">
        <v>143.69999999999999</v>
      </c>
      <c r="D58" s="15">
        <f>$B41+C58</f>
        <v>2963.71</v>
      </c>
      <c r="E58" s="107"/>
      <c r="F58" s="179"/>
      <c r="G58" s="182"/>
      <c r="H58"/>
      <c r="I58"/>
      <c r="J58"/>
    </row>
    <row r="59" spans="1:10" s="108" customFormat="1" ht="15.5" x14ac:dyDescent="0.35">
      <c r="A59" s="5" t="s">
        <v>76</v>
      </c>
      <c r="B59" s="3"/>
      <c r="C59" s="228">
        <v>163.5</v>
      </c>
      <c r="D59" s="15">
        <f>$B41+C59</f>
        <v>2983.51</v>
      </c>
      <c r="E59" s="107"/>
      <c r="F59" s="179"/>
      <c r="G59" s="182"/>
      <c r="H59"/>
      <c r="I59"/>
      <c r="J59"/>
    </row>
    <row r="60" spans="1:10" s="108" customFormat="1" ht="15.5" x14ac:dyDescent="0.35">
      <c r="A60" s="5" t="s">
        <v>77</v>
      </c>
      <c r="B60" s="3"/>
      <c r="C60" s="228">
        <v>189</v>
      </c>
      <c r="D60" s="15">
        <f>$B41+C60</f>
        <v>3009.01</v>
      </c>
      <c r="E60" s="107"/>
      <c r="F60" s="179"/>
      <c r="G60" s="182"/>
      <c r="H60"/>
      <c r="I60"/>
      <c r="J60"/>
    </row>
    <row r="61" spans="1:10" s="108" customFormat="1" ht="15.5" x14ac:dyDescent="0.35">
      <c r="A61" s="5" t="s">
        <v>78</v>
      </c>
      <c r="B61" s="3"/>
      <c r="C61" s="228">
        <v>188.3</v>
      </c>
      <c r="D61" s="15">
        <f>$B41+C61</f>
        <v>3008.3100000000004</v>
      </c>
      <c r="E61" s="107"/>
      <c r="F61" s="179"/>
      <c r="G61" s="182"/>
      <c r="H61"/>
      <c r="I61"/>
      <c r="J61"/>
    </row>
    <row r="62" spans="1:10" s="108" customFormat="1" ht="15.5" x14ac:dyDescent="0.35">
      <c r="A62" s="6"/>
      <c r="B62" s="112"/>
      <c r="C62" s="112"/>
      <c r="D62" s="23"/>
      <c r="E62" s="113"/>
      <c r="F62" s="179"/>
      <c r="G62" s="1"/>
      <c r="H62"/>
      <c r="I62"/>
      <c r="J62"/>
    </row>
    <row r="63" spans="1:10" s="108" customFormat="1" ht="15.5" x14ac:dyDescent="0.35">
      <c r="A63" s="2"/>
      <c r="B63" s="10"/>
      <c r="C63" s="10"/>
      <c r="D63" s="15"/>
      <c r="E63" s="107"/>
      <c r="F63" s="179"/>
      <c r="G63" s="1"/>
      <c r="H63"/>
      <c r="I63"/>
      <c r="J63"/>
    </row>
    <row r="64" spans="1:10" s="108" customFormat="1" ht="15.5" x14ac:dyDescent="0.35">
      <c r="A64" s="2" t="s">
        <v>62</v>
      </c>
      <c r="B64" s="22">
        <f>B11</f>
        <v>2820.01</v>
      </c>
      <c r="C64" s="228">
        <v>91.2</v>
      </c>
      <c r="D64" s="15">
        <f>$B41+C64</f>
        <v>2911.21</v>
      </c>
      <c r="E64" s="107"/>
      <c r="F64" s="179"/>
      <c r="G64" s="182"/>
      <c r="H64"/>
      <c r="I64"/>
      <c r="J64"/>
    </row>
    <row r="65" spans="1:10" s="108" customFormat="1" ht="15.5" x14ac:dyDescent="0.35">
      <c r="A65" s="2" t="s">
        <v>63</v>
      </c>
      <c r="B65" s="22"/>
      <c r="C65" s="228">
        <v>117.3</v>
      </c>
      <c r="D65" s="15">
        <f>$B41+C65</f>
        <v>2937.3100000000004</v>
      </c>
      <c r="E65" s="107"/>
      <c r="F65" s="179"/>
      <c r="G65" s="182"/>
      <c r="H65"/>
      <c r="I65"/>
      <c r="J65"/>
    </row>
    <row r="66" spans="1:10" s="108" customFormat="1" ht="15.5" x14ac:dyDescent="0.35">
      <c r="A66" s="2" t="s">
        <v>64</v>
      </c>
      <c r="B66" s="22"/>
      <c r="C66" s="228">
        <v>136.6</v>
      </c>
      <c r="D66" s="15">
        <f>$B41+C66</f>
        <v>2956.61</v>
      </c>
      <c r="E66" s="107"/>
      <c r="F66" s="179"/>
      <c r="G66" s="182"/>
      <c r="H66"/>
      <c r="I66"/>
      <c r="J66"/>
    </row>
    <row r="67" spans="1:10" s="108" customFormat="1" ht="15.5" x14ac:dyDescent="0.35">
      <c r="A67" s="2" t="s">
        <v>65</v>
      </c>
      <c r="B67" s="22"/>
      <c r="C67" s="228">
        <v>133.9</v>
      </c>
      <c r="D67" s="15">
        <f>$B41+C67</f>
        <v>2953.9100000000003</v>
      </c>
      <c r="E67" s="107"/>
      <c r="F67" s="179"/>
      <c r="G67" s="182"/>
      <c r="H67"/>
      <c r="I67"/>
      <c r="J67"/>
    </row>
    <row r="68" spans="1:10" s="108" customFormat="1" ht="15.5" x14ac:dyDescent="0.35">
      <c r="A68" s="2" t="s">
        <v>86</v>
      </c>
      <c r="B68" s="15" t="s">
        <v>87</v>
      </c>
      <c r="C68" s="228">
        <v>142.19999999999999</v>
      </c>
      <c r="D68" s="15">
        <f>$B41+C68</f>
        <v>2962.21</v>
      </c>
      <c r="E68" s="107"/>
      <c r="F68" s="179"/>
      <c r="G68" s="182"/>
      <c r="H68"/>
      <c r="I68"/>
      <c r="J68"/>
    </row>
    <row r="69" spans="1:10" s="108" customFormat="1" ht="15.5" x14ac:dyDescent="0.35">
      <c r="A69" s="2" t="s">
        <v>67</v>
      </c>
      <c r="B69" s="22"/>
      <c r="C69" s="228">
        <v>141.69999999999999</v>
      </c>
      <c r="D69" s="15">
        <f>$B41+C69</f>
        <v>2961.71</v>
      </c>
      <c r="E69" s="107"/>
      <c r="F69" s="179"/>
      <c r="G69" s="182"/>
      <c r="H69"/>
      <c r="I69"/>
      <c r="J69"/>
    </row>
    <row r="70" spans="1:10" s="108" customFormat="1" ht="15.5" x14ac:dyDescent="0.35">
      <c r="A70" s="2" t="s">
        <v>68</v>
      </c>
      <c r="C70" s="228">
        <v>159.5</v>
      </c>
      <c r="D70" s="15">
        <f>$B41+C70</f>
        <v>2979.51</v>
      </c>
      <c r="E70" s="107"/>
      <c r="F70" s="179"/>
      <c r="G70" s="182"/>
      <c r="H70"/>
      <c r="I70"/>
      <c r="J70"/>
    </row>
    <row r="71" spans="1:10" s="108" customFormat="1" ht="16" thickBot="1" x14ac:dyDescent="0.4">
      <c r="A71" s="2"/>
      <c r="B71" s="315"/>
      <c r="C71" s="317"/>
      <c r="D71" s="10"/>
      <c r="E71" s="318"/>
      <c r="F71"/>
      <c r="G71"/>
      <c r="H71"/>
      <c r="I71"/>
      <c r="J71"/>
    </row>
    <row r="72" spans="1:10" s="108" customFormat="1" ht="16.5" thickTop="1" thickBot="1" x14ac:dyDescent="0.4">
      <c r="A72" s="316"/>
      <c r="B72" s="10"/>
      <c r="C72" s="10"/>
      <c r="D72" s="316"/>
      <c r="E72" s="1"/>
      <c r="F72"/>
      <c r="G72"/>
      <c r="H72"/>
      <c r="I72"/>
      <c r="J72"/>
    </row>
    <row r="73" spans="1:10" s="108" customFormat="1" ht="15.5" x14ac:dyDescent="0.35">
      <c r="A73" s="114"/>
      <c r="B73" s="115"/>
      <c r="C73" s="115"/>
      <c r="D73" s="115"/>
      <c r="E73" s="116"/>
      <c r="F73"/>
      <c r="G73"/>
      <c r="H73"/>
      <c r="I73"/>
      <c r="J73"/>
    </row>
    <row r="74" spans="1:10" s="108" customFormat="1" ht="15.5" x14ac:dyDescent="0.35">
      <c r="A74" s="11" t="s">
        <v>0</v>
      </c>
      <c r="B74" s="371" t="s">
        <v>92</v>
      </c>
      <c r="C74" s="360"/>
      <c r="D74" s="360"/>
      <c r="E74" s="107"/>
      <c r="F74"/>
      <c r="G74"/>
      <c r="H74"/>
      <c r="I74"/>
      <c r="J74"/>
    </row>
    <row r="75" spans="1:10" s="108" customFormat="1" ht="15.5" x14ac:dyDescent="0.35">
      <c r="A75" s="11"/>
      <c r="B75" s="20"/>
      <c r="C75" s="10"/>
      <c r="D75" s="10"/>
      <c r="E75" s="107"/>
      <c r="F75"/>
      <c r="G75"/>
      <c r="H75"/>
      <c r="I75"/>
      <c r="J75"/>
    </row>
    <row r="76" spans="1:10" s="108" customFormat="1" ht="15.5" x14ac:dyDescent="0.35">
      <c r="A76" s="373" t="str">
        <f>A4</f>
        <v xml:space="preserve">WHOLESALE PRICES IN THE REPUBLIC OF SOUTH AFRICA </v>
      </c>
      <c r="B76" s="353"/>
      <c r="C76" s="353"/>
      <c r="D76" s="353"/>
      <c r="E76" s="109"/>
      <c r="F76"/>
      <c r="G76"/>
      <c r="H76"/>
      <c r="I76"/>
      <c r="J76"/>
    </row>
    <row r="77" spans="1:10" s="108" customFormat="1" ht="15.5" x14ac:dyDescent="0.35">
      <c r="A77" s="117" t="str">
        <f>A5</f>
        <v>EFFECTIVE 02 SEPTEMBER 2026</v>
      </c>
      <c r="B77"/>
      <c r="C77" s="3"/>
      <c r="D77" s="20"/>
      <c r="E77" s="107"/>
      <c r="F77"/>
      <c r="G77"/>
      <c r="H77"/>
      <c r="I77"/>
      <c r="J77"/>
    </row>
    <row r="78" spans="1:10" s="108" customFormat="1" ht="16" thickBot="1" x14ac:dyDescent="0.4">
      <c r="A78" s="59"/>
      <c r="B78" s="60"/>
      <c r="C78" s="61"/>
      <c r="D78" s="61"/>
      <c r="E78" s="110"/>
      <c r="F78"/>
      <c r="G78"/>
      <c r="H78"/>
      <c r="I78"/>
      <c r="J78"/>
    </row>
    <row r="79" spans="1:10" s="108" customFormat="1" ht="15.5" x14ac:dyDescent="0.35">
      <c r="A79" s="62" t="s">
        <v>2</v>
      </c>
      <c r="B79" s="63" t="s">
        <v>79</v>
      </c>
      <c r="C79" s="63" t="s">
        <v>80</v>
      </c>
      <c r="D79" s="63" t="s">
        <v>5</v>
      </c>
      <c r="E79" s="107"/>
      <c r="F79"/>
      <c r="G79"/>
      <c r="H79"/>
      <c r="I79"/>
      <c r="J79"/>
    </row>
    <row r="80" spans="1:10" s="108" customFormat="1" ht="15.5" x14ac:dyDescent="0.35">
      <c r="A80" s="2" t="s">
        <v>81</v>
      </c>
      <c r="B80" s="3" t="s">
        <v>82</v>
      </c>
      <c r="C80" s="3" t="s">
        <v>83</v>
      </c>
      <c r="D80" s="3" t="s">
        <v>84</v>
      </c>
      <c r="E80" s="107"/>
      <c r="F80"/>
      <c r="G80"/>
      <c r="H80"/>
      <c r="I80"/>
      <c r="J80"/>
    </row>
    <row r="81" spans="1:10" s="108" customFormat="1" ht="15.5" x14ac:dyDescent="0.35">
      <c r="A81" s="2" t="s">
        <v>85</v>
      </c>
      <c r="B81" s="3" t="s">
        <v>23</v>
      </c>
      <c r="C81" s="3"/>
      <c r="D81" s="3" t="s">
        <v>23</v>
      </c>
      <c r="E81" s="107"/>
      <c r="F81"/>
      <c r="G81"/>
      <c r="H81"/>
      <c r="I81"/>
      <c r="J81"/>
    </row>
    <row r="82" spans="1:10" s="108" customFormat="1" ht="15.5" x14ac:dyDescent="0.35">
      <c r="A82" s="2"/>
      <c r="B82" s="3"/>
      <c r="C82" s="3"/>
      <c r="D82" s="3"/>
      <c r="E82" s="107"/>
      <c r="F82"/>
      <c r="G82"/>
      <c r="H82"/>
      <c r="I82"/>
      <c r="J82"/>
    </row>
    <row r="83" spans="1:10" s="237" customFormat="1" ht="15.5" x14ac:dyDescent="0.35">
      <c r="A83" s="7" t="s">
        <v>25</v>
      </c>
      <c r="B83" s="254">
        <f>2549.51+314.9</f>
        <v>2864.4100000000003</v>
      </c>
      <c r="C83" s="224">
        <f>C11</f>
        <v>3.9</v>
      </c>
      <c r="D83" s="314">
        <f>B83+C83</f>
        <v>2868.3100000000004</v>
      </c>
      <c r="E83" s="234"/>
      <c r="F83" s="235"/>
      <c r="G83" s="236"/>
      <c r="H83" s="232"/>
      <c r="I83" s="232"/>
      <c r="J83"/>
    </row>
    <row r="84" spans="1:10" s="237" customFormat="1" ht="15.5" x14ac:dyDescent="0.35">
      <c r="A84" s="2" t="s">
        <v>26</v>
      </c>
      <c r="B84" s="22"/>
      <c r="C84" s="228">
        <f t="shared" ref="C84:C99" si="0">C12</f>
        <v>10.3</v>
      </c>
      <c r="D84" s="15">
        <f>B83+C84</f>
        <v>2874.7100000000005</v>
      </c>
      <c r="E84" s="238"/>
      <c r="F84" s="235"/>
      <c r="G84" s="236"/>
      <c r="H84" s="232"/>
      <c r="I84" s="232"/>
      <c r="J84" s="241"/>
    </row>
    <row r="85" spans="1:10" s="237" customFormat="1" ht="15.5" x14ac:dyDescent="0.35">
      <c r="A85" s="2" t="s">
        <v>27</v>
      </c>
      <c r="B85" s="22"/>
      <c r="C85" s="228">
        <f t="shared" si="0"/>
        <v>16.100000000000001</v>
      </c>
      <c r="D85" s="15">
        <f>B83+C85</f>
        <v>2880.51</v>
      </c>
      <c r="E85" s="238"/>
      <c r="F85" s="235"/>
      <c r="G85" s="236"/>
      <c r="H85" s="232"/>
      <c r="I85" s="232"/>
      <c r="J85" s="232"/>
    </row>
    <row r="86" spans="1:10" s="237" customFormat="1" ht="15.5" x14ac:dyDescent="0.35">
      <c r="A86" s="2" t="s">
        <v>28</v>
      </c>
      <c r="B86" s="22"/>
      <c r="C86" s="228">
        <f t="shared" si="0"/>
        <v>23.7</v>
      </c>
      <c r="D86" s="15">
        <f>$B83+C86</f>
        <v>2888.11</v>
      </c>
      <c r="E86" s="238"/>
      <c r="F86" s="235"/>
      <c r="G86" s="236"/>
      <c r="H86" s="232"/>
      <c r="I86" s="232"/>
      <c r="J86" s="232"/>
    </row>
    <row r="87" spans="1:10" s="237" customFormat="1" ht="15.5" x14ac:dyDescent="0.35">
      <c r="A87" s="2" t="s">
        <v>29</v>
      </c>
      <c r="B87" s="22"/>
      <c r="C87" s="228">
        <f t="shared" si="0"/>
        <v>34.4</v>
      </c>
      <c r="D87" s="15">
        <f>$B83+C87</f>
        <v>2898.8100000000004</v>
      </c>
      <c r="E87" s="238"/>
      <c r="F87" s="235"/>
      <c r="G87" s="236"/>
      <c r="H87" s="232"/>
      <c r="I87" s="232"/>
      <c r="J87" s="232"/>
    </row>
    <row r="88" spans="1:10" s="237" customFormat="1" ht="15.5" x14ac:dyDescent="0.35">
      <c r="A88" s="2" t="s">
        <v>30</v>
      </c>
      <c r="B88" s="22"/>
      <c r="C88" s="228">
        <f t="shared" si="0"/>
        <v>49.8</v>
      </c>
      <c r="D88" s="15">
        <f>$B83+C88</f>
        <v>2914.2100000000005</v>
      </c>
      <c r="E88" s="238"/>
      <c r="F88" s="235"/>
      <c r="G88" s="236"/>
      <c r="H88" s="232"/>
      <c r="I88" s="232"/>
      <c r="J88" s="232"/>
    </row>
    <row r="89" spans="1:10" s="237" customFormat="1" ht="15.5" x14ac:dyDescent="0.35">
      <c r="A89" s="2" t="s">
        <v>31</v>
      </c>
      <c r="B89" s="22"/>
      <c r="C89" s="228">
        <f t="shared" si="0"/>
        <v>63.5</v>
      </c>
      <c r="D89" s="15">
        <f>$B83+C89</f>
        <v>2927.9100000000003</v>
      </c>
      <c r="E89" s="238"/>
      <c r="F89" s="235"/>
      <c r="G89" s="236"/>
      <c r="H89" s="232"/>
      <c r="I89" s="232"/>
      <c r="J89" s="232"/>
    </row>
    <row r="90" spans="1:10" s="237" customFormat="1" ht="15.5" x14ac:dyDescent="0.35">
      <c r="A90" s="2" t="s">
        <v>32</v>
      </c>
      <c r="B90" s="22"/>
      <c r="C90" s="228">
        <f t="shared" si="0"/>
        <v>89.7</v>
      </c>
      <c r="D90" s="15">
        <f>$B83+C90</f>
        <v>2954.11</v>
      </c>
      <c r="E90" s="238"/>
      <c r="F90" s="235"/>
      <c r="G90" s="236"/>
      <c r="H90" s="232"/>
      <c r="I90" s="232"/>
      <c r="J90" s="232"/>
    </row>
    <row r="91" spans="1:10" s="237" customFormat="1" ht="15.5" x14ac:dyDescent="0.35">
      <c r="A91" s="2" t="s">
        <v>33</v>
      </c>
      <c r="B91" s="22"/>
      <c r="C91" s="228">
        <f t="shared" si="0"/>
        <v>117.2</v>
      </c>
      <c r="D91" s="15">
        <f>$B83+C91</f>
        <v>2981.61</v>
      </c>
      <c r="E91" s="238"/>
      <c r="F91" s="235"/>
      <c r="G91" s="236"/>
      <c r="H91" s="232"/>
      <c r="I91" s="232"/>
      <c r="J91" s="232"/>
    </row>
    <row r="92" spans="1:10" s="108" customFormat="1" ht="15.5" x14ac:dyDescent="0.35">
      <c r="A92" s="2" t="s">
        <v>34</v>
      </c>
      <c r="B92" s="22"/>
      <c r="C92" s="228">
        <f t="shared" si="0"/>
        <v>124.6</v>
      </c>
      <c r="D92" s="15">
        <f>$B83+C92</f>
        <v>2989.01</v>
      </c>
      <c r="E92" s="107"/>
      <c r="F92" s="179"/>
      <c r="G92" s="182"/>
      <c r="H92"/>
      <c r="I92"/>
      <c r="J92"/>
    </row>
    <row r="93" spans="1:10" s="108" customFormat="1" ht="15.5" x14ac:dyDescent="0.35">
      <c r="A93" s="2" t="s">
        <v>35</v>
      </c>
      <c r="B93" s="22"/>
      <c r="C93" s="228">
        <f t="shared" si="0"/>
        <v>179</v>
      </c>
      <c r="D93" s="15">
        <f>$B83+C93</f>
        <v>3043.4100000000003</v>
      </c>
      <c r="E93" s="107"/>
      <c r="F93" s="179"/>
      <c r="G93" s="182"/>
      <c r="H93"/>
      <c r="I93"/>
      <c r="J93"/>
    </row>
    <row r="94" spans="1:10" s="108" customFormat="1" ht="15.5" x14ac:dyDescent="0.35">
      <c r="A94" s="2" t="s">
        <v>36</v>
      </c>
      <c r="B94" s="22"/>
      <c r="C94" s="228">
        <f t="shared" si="0"/>
        <v>182.6</v>
      </c>
      <c r="D94" s="15">
        <f>$B83+C94</f>
        <v>3047.01</v>
      </c>
      <c r="E94" s="107"/>
      <c r="F94" s="179"/>
      <c r="G94" s="182"/>
      <c r="H94"/>
      <c r="I94"/>
      <c r="J94"/>
    </row>
    <row r="95" spans="1:10" s="108" customFormat="1" ht="15.5" x14ac:dyDescent="0.35">
      <c r="A95" s="2" t="s">
        <v>37</v>
      </c>
      <c r="B95" s="22"/>
      <c r="C95" s="228">
        <f t="shared" si="0"/>
        <v>137.30000000000001</v>
      </c>
      <c r="D95" s="15">
        <f>$B83+C95</f>
        <v>3001.7100000000005</v>
      </c>
      <c r="E95" s="107"/>
      <c r="F95" s="179"/>
      <c r="G95" s="182"/>
      <c r="H95"/>
      <c r="I95"/>
      <c r="J95"/>
    </row>
    <row r="96" spans="1:10" s="108" customFormat="1" ht="15.5" x14ac:dyDescent="0.35">
      <c r="A96" s="2" t="s">
        <v>38</v>
      </c>
      <c r="B96" s="22"/>
      <c r="C96" s="228">
        <f t="shared" si="0"/>
        <v>184</v>
      </c>
      <c r="D96" s="15">
        <f>$B83+C96</f>
        <v>3048.4100000000003</v>
      </c>
      <c r="E96" s="107"/>
      <c r="F96" s="179"/>
      <c r="G96" s="182"/>
      <c r="H96"/>
      <c r="I96"/>
      <c r="J96"/>
    </row>
    <row r="97" spans="1:10" s="108" customFormat="1" ht="15.5" x14ac:dyDescent="0.35">
      <c r="A97" s="2" t="s">
        <v>39</v>
      </c>
      <c r="B97" s="22"/>
      <c r="C97" s="228">
        <f t="shared" si="0"/>
        <v>171.4</v>
      </c>
      <c r="D97" s="15">
        <f>$B83+C97</f>
        <v>3035.8100000000004</v>
      </c>
      <c r="E97" s="107"/>
      <c r="F97" s="179"/>
      <c r="G97" s="182"/>
      <c r="H97"/>
      <c r="I97"/>
      <c r="J97"/>
    </row>
    <row r="98" spans="1:10" s="237" customFormat="1" ht="15.5" x14ac:dyDescent="0.35">
      <c r="A98" s="5" t="s">
        <v>69</v>
      </c>
      <c r="B98" s="3"/>
      <c r="C98" s="228">
        <f t="shared" si="0"/>
        <v>63.5</v>
      </c>
      <c r="D98" s="15">
        <f>$B83+C98</f>
        <v>2927.9100000000003</v>
      </c>
      <c r="E98" s="238"/>
      <c r="F98" s="235"/>
      <c r="G98" s="236"/>
      <c r="H98" s="232"/>
      <c r="I98" s="232"/>
      <c r="J98" s="232"/>
    </row>
    <row r="99" spans="1:10" s="108" customFormat="1" ht="15.5" x14ac:dyDescent="0.35">
      <c r="A99" s="5" t="s">
        <v>70</v>
      </c>
      <c r="B99" s="3"/>
      <c r="C99" s="228">
        <f t="shared" si="0"/>
        <v>171.4</v>
      </c>
      <c r="D99" s="15">
        <f>$B83+C99</f>
        <v>3035.8100000000004</v>
      </c>
      <c r="E99" s="107"/>
      <c r="F99" s="179"/>
      <c r="G99" s="182"/>
      <c r="H99"/>
      <c r="I99"/>
      <c r="J99"/>
    </row>
    <row r="100" spans="1:10" s="108" customFormat="1" ht="15.5" x14ac:dyDescent="0.35">
      <c r="A100" s="6"/>
      <c r="B100" s="112"/>
      <c r="C100" s="112"/>
      <c r="D100" s="23"/>
      <c r="E100" s="113"/>
      <c r="F100" s="179"/>
      <c r="G100" s="1"/>
      <c r="H100"/>
      <c r="I100"/>
      <c r="J100"/>
    </row>
    <row r="101" spans="1:10" s="108" customFormat="1" ht="15.5" x14ac:dyDescent="0.35">
      <c r="A101" s="2"/>
      <c r="B101" s="10"/>
      <c r="C101" s="10"/>
      <c r="D101" s="15"/>
      <c r="E101" s="107"/>
      <c r="F101" s="179"/>
      <c r="G101" s="1"/>
      <c r="H101"/>
      <c r="I101"/>
      <c r="J101"/>
    </row>
    <row r="102" spans="1:10" s="237" customFormat="1" ht="15.5" x14ac:dyDescent="0.35">
      <c r="A102" s="2" t="s">
        <v>40</v>
      </c>
      <c r="B102" s="22">
        <f>B83</f>
        <v>2864.4100000000003</v>
      </c>
      <c r="C102" s="228">
        <f t="shared" ref="C102:C110" si="1">C30</f>
        <v>24.7</v>
      </c>
      <c r="D102" s="15">
        <f>$B83+C102</f>
        <v>2889.11</v>
      </c>
      <c r="E102" s="238"/>
      <c r="F102" s="235"/>
      <c r="G102" s="236"/>
      <c r="H102" s="232"/>
      <c r="I102" s="232"/>
      <c r="J102" s="232"/>
    </row>
    <row r="103" spans="1:10" s="108" customFormat="1" ht="15.5" x14ac:dyDescent="0.35">
      <c r="A103" s="2" t="s">
        <v>96</v>
      </c>
      <c r="B103" s="22"/>
      <c r="C103" s="228">
        <f t="shared" si="1"/>
        <v>39</v>
      </c>
      <c r="D103" s="15">
        <f>B102+C103</f>
        <v>2903.4100000000003</v>
      </c>
      <c r="E103" s="107"/>
      <c r="F103" s="179"/>
      <c r="G103" s="182"/>
      <c r="H103"/>
      <c r="I103"/>
      <c r="J103"/>
    </row>
    <row r="104" spans="1:10" s="108" customFormat="1" ht="15.5" x14ac:dyDescent="0.35">
      <c r="A104" s="2" t="s">
        <v>41</v>
      </c>
      <c r="B104" s="22"/>
      <c r="C104" s="228">
        <f t="shared" si="1"/>
        <v>30.8</v>
      </c>
      <c r="D104" s="15">
        <f>B102+C104</f>
        <v>2895.2100000000005</v>
      </c>
      <c r="E104" s="107"/>
      <c r="F104" s="179"/>
      <c r="G104" s="182"/>
      <c r="H104"/>
      <c r="I104"/>
      <c r="J104"/>
    </row>
    <row r="105" spans="1:10" s="237" customFormat="1" ht="15.5" x14ac:dyDescent="0.35">
      <c r="A105" s="2" t="s">
        <v>42</v>
      </c>
      <c r="B105" s="22"/>
      <c r="C105" s="228">
        <f t="shared" si="1"/>
        <v>43.8</v>
      </c>
      <c r="D105" s="15">
        <f>B102+C105</f>
        <v>2908.2100000000005</v>
      </c>
      <c r="E105" s="238"/>
      <c r="F105" s="235"/>
      <c r="G105" s="236"/>
      <c r="H105" s="232"/>
      <c r="I105" s="232"/>
      <c r="J105" s="232"/>
    </row>
    <row r="106" spans="1:10" s="237" customFormat="1" ht="15.5" x14ac:dyDescent="0.35">
      <c r="A106" s="2" t="s">
        <v>43</v>
      </c>
      <c r="B106" s="22"/>
      <c r="C106" s="228">
        <f t="shared" si="1"/>
        <v>60.1</v>
      </c>
      <c r="D106" s="15">
        <f>B102+C106</f>
        <v>2924.51</v>
      </c>
      <c r="E106" s="238"/>
      <c r="F106" s="235"/>
      <c r="G106" s="236"/>
      <c r="H106" s="232"/>
      <c r="I106" s="232"/>
      <c r="J106" s="232"/>
    </row>
    <row r="107" spans="1:10" s="237" customFormat="1" ht="15.5" x14ac:dyDescent="0.35">
      <c r="A107" s="2" t="s">
        <v>44</v>
      </c>
      <c r="B107" s="22"/>
      <c r="C107" s="228">
        <f t="shared" si="1"/>
        <v>56.7</v>
      </c>
      <c r="D107" s="15">
        <f>B102+C107</f>
        <v>2921.11</v>
      </c>
      <c r="E107" s="238"/>
      <c r="F107" s="235"/>
      <c r="G107" s="236"/>
      <c r="H107" s="232"/>
      <c r="I107" s="232"/>
      <c r="J107" s="232"/>
    </row>
    <row r="108" spans="1:10" s="108" customFormat="1" ht="15.5" x14ac:dyDescent="0.35">
      <c r="A108" s="2" t="s">
        <v>45</v>
      </c>
      <c r="B108" s="22"/>
      <c r="C108" s="228">
        <f t="shared" si="1"/>
        <v>71.8</v>
      </c>
      <c r="D108" s="15">
        <f>$B102+C108</f>
        <v>2936.2100000000005</v>
      </c>
      <c r="E108" s="107"/>
      <c r="F108" s="179"/>
      <c r="G108" s="182"/>
      <c r="H108"/>
      <c r="I108"/>
      <c r="J108"/>
    </row>
    <row r="109" spans="1:10" s="108" customFormat="1" ht="15.5" x14ac:dyDescent="0.35">
      <c r="A109" s="2" t="s">
        <v>46</v>
      </c>
      <c r="B109" s="22"/>
      <c r="C109" s="228">
        <f t="shared" si="1"/>
        <v>77.599999999999994</v>
      </c>
      <c r="D109" s="15">
        <f>$B102+C109</f>
        <v>2942.01</v>
      </c>
      <c r="E109" s="107"/>
      <c r="F109" s="179"/>
      <c r="G109" s="182"/>
      <c r="H109"/>
      <c r="I109"/>
      <c r="J109"/>
    </row>
    <row r="110" spans="1:10" s="108" customFormat="1" ht="15.5" x14ac:dyDescent="0.35">
      <c r="A110" s="2" t="s">
        <v>47</v>
      </c>
      <c r="B110" s="22"/>
      <c r="C110" s="228">
        <f t="shared" si="1"/>
        <v>90.8</v>
      </c>
      <c r="D110" s="15">
        <f>$B102+C110</f>
        <v>2955.2100000000005</v>
      </c>
      <c r="E110" s="107"/>
      <c r="F110" s="179"/>
      <c r="G110" s="182"/>
      <c r="H110"/>
      <c r="I110"/>
      <c r="J110"/>
    </row>
    <row r="111" spans="1:10" s="108" customFormat="1" ht="15.5" x14ac:dyDescent="0.35">
      <c r="A111" s="6"/>
      <c r="B111" s="112"/>
      <c r="C111" s="19"/>
      <c r="D111" s="23"/>
      <c r="E111" s="113"/>
      <c r="F111" s="179"/>
      <c r="G111" s="183"/>
      <c r="H111"/>
      <c r="I111"/>
      <c r="J111"/>
    </row>
    <row r="112" spans="1:10" s="108" customFormat="1" ht="15.5" x14ac:dyDescent="0.35">
      <c r="A112" s="2"/>
      <c r="B112" s="10"/>
      <c r="C112" s="10"/>
      <c r="D112" s="15"/>
      <c r="E112" s="107"/>
      <c r="F112" s="179"/>
      <c r="G112" s="1"/>
      <c r="H112"/>
      <c r="I112"/>
      <c r="J112"/>
    </row>
    <row r="113" spans="1:10" s="108" customFormat="1" ht="15.5" x14ac:dyDescent="0.35">
      <c r="A113" s="2" t="s">
        <v>48</v>
      </c>
      <c r="B113" s="22">
        <f>B83</f>
        <v>2864.4100000000003</v>
      </c>
      <c r="C113" s="228">
        <f t="shared" ref="C113:C133" si="2">C41</f>
        <v>50.3</v>
      </c>
      <c r="D113" s="15">
        <f>$B113+C113</f>
        <v>2914.7100000000005</v>
      </c>
      <c r="E113" s="107"/>
      <c r="F113" s="179"/>
      <c r="G113" s="182"/>
      <c r="H113"/>
      <c r="I113"/>
      <c r="J113"/>
    </row>
    <row r="114" spans="1:10" s="108" customFormat="1" ht="15.5" x14ac:dyDescent="0.35">
      <c r="A114" s="2" t="s">
        <v>49</v>
      </c>
      <c r="B114" s="22"/>
      <c r="C114" s="228">
        <f t="shared" si="2"/>
        <v>60.5</v>
      </c>
      <c r="D114" s="15">
        <f>$B113+C114</f>
        <v>2924.9100000000003</v>
      </c>
      <c r="E114" s="107"/>
      <c r="F114" s="179"/>
      <c r="G114" s="182"/>
      <c r="H114"/>
      <c r="I114"/>
      <c r="J114"/>
    </row>
    <row r="115" spans="1:10" s="108" customFormat="1" ht="15.5" x14ac:dyDescent="0.35">
      <c r="A115" s="2" t="s">
        <v>50</v>
      </c>
      <c r="B115" s="22"/>
      <c r="C115" s="228">
        <f t="shared" si="2"/>
        <v>77.5</v>
      </c>
      <c r="D115" s="15">
        <f>$B113+C115</f>
        <v>2941.9100000000003</v>
      </c>
      <c r="E115" s="107"/>
      <c r="F115" s="179"/>
      <c r="G115" s="182"/>
      <c r="H115"/>
      <c r="I115"/>
      <c r="J115"/>
    </row>
    <row r="116" spans="1:10" s="108" customFormat="1" ht="15.5" x14ac:dyDescent="0.35">
      <c r="A116" s="2" t="s">
        <v>51</v>
      </c>
      <c r="B116" s="22"/>
      <c r="C116" s="228">
        <f t="shared" si="2"/>
        <v>97.9</v>
      </c>
      <c r="D116" s="15">
        <f>$B113+C116</f>
        <v>2962.3100000000004</v>
      </c>
      <c r="E116" s="107"/>
      <c r="F116" s="179"/>
      <c r="G116" s="182"/>
      <c r="H116"/>
      <c r="I116"/>
      <c r="J116"/>
    </row>
    <row r="117" spans="1:10" s="108" customFormat="1" ht="15.5" x14ac:dyDescent="0.35">
      <c r="A117" s="7" t="s">
        <v>52</v>
      </c>
      <c r="B117" s="17" t="s">
        <v>53</v>
      </c>
      <c r="C117" s="246">
        <f>C45</f>
        <v>91.1</v>
      </c>
      <c r="D117" s="246">
        <f>$B113+C117</f>
        <v>2955.51</v>
      </c>
      <c r="E117" s="111"/>
      <c r="F117" s="179"/>
      <c r="G117" s="182"/>
      <c r="H117"/>
      <c r="I117"/>
      <c r="J117"/>
    </row>
    <row r="118" spans="1:10" s="108" customFormat="1" ht="15.5" x14ac:dyDescent="0.35">
      <c r="A118" s="2" t="s">
        <v>54</v>
      </c>
      <c r="B118" s="22"/>
      <c r="C118" s="228">
        <f t="shared" si="2"/>
        <v>111.8</v>
      </c>
      <c r="D118" s="15">
        <f>$B113+C118</f>
        <v>2976.2100000000005</v>
      </c>
      <c r="E118" s="107"/>
      <c r="F118" s="179"/>
      <c r="G118" s="182"/>
      <c r="H118"/>
      <c r="I118"/>
      <c r="J118"/>
    </row>
    <row r="119" spans="1:10" s="108" customFormat="1" ht="15.5" x14ac:dyDescent="0.35">
      <c r="A119" s="2" t="s">
        <v>55</v>
      </c>
      <c r="B119" s="22"/>
      <c r="C119" s="228">
        <f t="shared" si="2"/>
        <v>136.1</v>
      </c>
      <c r="D119" s="15">
        <f>$B113+C119</f>
        <v>3000.51</v>
      </c>
      <c r="E119" s="107"/>
      <c r="F119" s="179"/>
      <c r="G119" s="182"/>
      <c r="H119"/>
      <c r="I119"/>
      <c r="J119"/>
    </row>
    <row r="120" spans="1:10" s="108" customFormat="1" ht="15.5" x14ac:dyDescent="0.35">
      <c r="A120" s="2" t="s">
        <v>56</v>
      </c>
      <c r="B120" s="22"/>
      <c r="C120" s="228">
        <f t="shared" si="2"/>
        <v>143.69999999999999</v>
      </c>
      <c r="D120" s="15">
        <f>$B113+C120</f>
        <v>3008.11</v>
      </c>
      <c r="E120" s="107"/>
      <c r="F120" s="179"/>
      <c r="G120" s="182"/>
      <c r="H120"/>
      <c r="I120"/>
      <c r="J120"/>
    </row>
    <row r="121" spans="1:10" s="108" customFormat="1" ht="15.5" x14ac:dyDescent="0.35">
      <c r="A121" s="2" t="s">
        <v>57</v>
      </c>
      <c r="B121" s="22"/>
      <c r="C121" s="228">
        <f t="shared" si="2"/>
        <v>163.5</v>
      </c>
      <c r="D121" s="15">
        <f>$B113+C121</f>
        <v>3027.9100000000003</v>
      </c>
      <c r="E121" s="107"/>
      <c r="F121" s="179"/>
      <c r="G121" s="182"/>
      <c r="H121"/>
      <c r="I121"/>
      <c r="J121"/>
    </row>
    <row r="122" spans="1:10" s="108" customFormat="1" ht="15.5" x14ac:dyDescent="0.35">
      <c r="A122" s="2" t="s">
        <v>58</v>
      </c>
      <c r="B122" s="10"/>
      <c r="C122" s="228">
        <f t="shared" si="2"/>
        <v>189</v>
      </c>
      <c r="D122" s="15">
        <f>$B113+C122</f>
        <v>3053.4100000000003</v>
      </c>
      <c r="E122" s="107"/>
      <c r="F122" s="179"/>
      <c r="G122" s="182"/>
      <c r="H122"/>
      <c r="I122"/>
      <c r="J122"/>
    </row>
    <row r="123" spans="1:10" s="108" customFormat="1" ht="15.5" x14ac:dyDescent="0.35">
      <c r="A123" s="2" t="s">
        <v>59</v>
      </c>
      <c r="B123" s="10"/>
      <c r="C123" s="228">
        <f t="shared" si="2"/>
        <v>167.4</v>
      </c>
      <c r="D123" s="15">
        <f>$B113+C123</f>
        <v>3031.8100000000004</v>
      </c>
      <c r="E123" s="107"/>
      <c r="F123" s="179"/>
      <c r="G123" s="182"/>
      <c r="H123"/>
      <c r="I123"/>
      <c r="J123"/>
    </row>
    <row r="124" spans="1:10" s="108" customFormat="1" ht="15.5" x14ac:dyDescent="0.35">
      <c r="A124" s="2" t="s">
        <v>60</v>
      </c>
      <c r="B124" s="10"/>
      <c r="C124" s="228">
        <f t="shared" si="2"/>
        <v>168.5</v>
      </c>
      <c r="D124" s="15">
        <f>$B113+C124</f>
        <v>3032.9100000000003</v>
      </c>
      <c r="E124" s="107"/>
      <c r="F124" s="179"/>
      <c r="G124" s="182"/>
      <c r="H124"/>
      <c r="I124"/>
      <c r="J124"/>
    </row>
    <row r="125" spans="1:10" s="108" customFormat="1" ht="15.5" x14ac:dyDescent="0.35">
      <c r="A125" s="2" t="s">
        <v>61</v>
      </c>
      <c r="B125" s="10"/>
      <c r="C125" s="228">
        <f t="shared" si="2"/>
        <v>188.3</v>
      </c>
      <c r="D125" s="15">
        <f>$B113+C125</f>
        <v>3052.7100000000005</v>
      </c>
      <c r="E125" s="107"/>
      <c r="F125" s="179"/>
      <c r="G125" s="182"/>
      <c r="H125"/>
      <c r="I125"/>
      <c r="J125"/>
    </row>
    <row r="126" spans="1:10" s="108" customFormat="1" ht="15.5" x14ac:dyDescent="0.35">
      <c r="A126" s="5" t="s">
        <v>71</v>
      </c>
      <c r="B126" s="3"/>
      <c r="C126" s="228">
        <f t="shared" si="2"/>
        <v>77.5</v>
      </c>
      <c r="D126" s="15">
        <f>$B113+C126</f>
        <v>2941.9100000000003</v>
      </c>
      <c r="E126" s="107"/>
      <c r="F126" s="179"/>
      <c r="G126" s="182"/>
      <c r="H126"/>
      <c r="I126"/>
      <c r="J126"/>
    </row>
    <row r="127" spans="1:10" s="108" customFormat="1" ht="15.5" x14ac:dyDescent="0.35">
      <c r="A127" s="5" t="s">
        <v>72</v>
      </c>
      <c r="B127" s="3"/>
      <c r="C127" s="228">
        <f t="shared" si="2"/>
        <v>97.9</v>
      </c>
      <c r="D127" s="15">
        <f>$B113+C127</f>
        <v>2962.3100000000004</v>
      </c>
      <c r="E127" s="107"/>
      <c r="F127" s="179"/>
      <c r="G127" s="182"/>
      <c r="H127"/>
      <c r="I127"/>
      <c r="J127"/>
    </row>
    <row r="128" spans="1:10" s="108" customFormat="1" ht="15.5" x14ac:dyDescent="0.35">
      <c r="A128" s="5" t="s">
        <v>73</v>
      </c>
      <c r="B128" s="3"/>
      <c r="C128" s="228">
        <f t="shared" si="2"/>
        <v>111.8</v>
      </c>
      <c r="D128" s="15">
        <f>$B113+C128</f>
        <v>2976.2100000000005</v>
      </c>
      <c r="E128" s="107"/>
      <c r="F128" s="179"/>
      <c r="G128" s="182"/>
      <c r="H128"/>
      <c r="I128"/>
      <c r="J128"/>
    </row>
    <row r="129" spans="1:10" s="108" customFormat="1" ht="15.5" x14ac:dyDescent="0.35">
      <c r="A129" s="5" t="s">
        <v>74</v>
      </c>
      <c r="B129" s="3"/>
      <c r="C129" s="228">
        <f t="shared" si="2"/>
        <v>136.1</v>
      </c>
      <c r="D129" s="15">
        <f>$B113+C129</f>
        <v>3000.51</v>
      </c>
      <c r="E129" s="107"/>
      <c r="F129" s="179"/>
      <c r="G129" s="182"/>
      <c r="H129"/>
      <c r="I129"/>
      <c r="J129"/>
    </row>
    <row r="130" spans="1:10" s="108" customFormat="1" ht="15.5" x14ac:dyDescent="0.35">
      <c r="A130" s="5" t="s">
        <v>75</v>
      </c>
      <c r="B130" s="3"/>
      <c r="C130" s="228">
        <f t="shared" si="2"/>
        <v>143.69999999999999</v>
      </c>
      <c r="D130" s="15">
        <f>$B113+C130</f>
        <v>3008.11</v>
      </c>
      <c r="E130" s="107"/>
      <c r="F130" s="179"/>
      <c r="G130" s="182"/>
      <c r="H130"/>
      <c r="I130"/>
      <c r="J130"/>
    </row>
    <row r="131" spans="1:10" s="108" customFormat="1" ht="15.5" x14ac:dyDescent="0.35">
      <c r="A131" s="5" t="s">
        <v>76</v>
      </c>
      <c r="B131" s="3"/>
      <c r="C131" s="228">
        <f t="shared" si="2"/>
        <v>163.5</v>
      </c>
      <c r="D131" s="15">
        <f>$B113+C131</f>
        <v>3027.9100000000003</v>
      </c>
      <c r="E131" s="107"/>
      <c r="F131" s="179"/>
      <c r="G131" s="182"/>
      <c r="H131"/>
      <c r="I131"/>
      <c r="J131"/>
    </row>
    <row r="132" spans="1:10" s="108" customFormat="1" ht="15.5" x14ac:dyDescent="0.35">
      <c r="A132" s="5" t="s">
        <v>77</v>
      </c>
      <c r="B132" s="3"/>
      <c r="C132" s="228">
        <f t="shared" si="2"/>
        <v>189</v>
      </c>
      <c r="D132" s="15">
        <f>$B113+C132</f>
        <v>3053.4100000000003</v>
      </c>
      <c r="E132" s="107"/>
      <c r="F132" s="179"/>
      <c r="G132" s="182"/>
      <c r="H132"/>
      <c r="I132"/>
      <c r="J132"/>
    </row>
    <row r="133" spans="1:10" s="108" customFormat="1" ht="15.5" x14ac:dyDescent="0.35">
      <c r="A133" s="5" t="s">
        <v>78</v>
      </c>
      <c r="B133" s="3"/>
      <c r="C133" s="228">
        <f t="shared" si="2"/>
        <v>188.3</v>
      </c>
      <c r="D133" s="15">
        <f>$B113+C133</f>
        <v>3052.7100000000005</v>
      </c>
      <c r="E133" s="107"/>
      <c r="F133" s="179"/>
      <c r="G133" s="182"/>
      <c r="H133"/>
      <c r="I133"/>
      <c r="J133"/>
    </row>
    <row r="134" spans="1:10" s="108" customFormat="1" ht="15.5" x14ac:dyDescent="0.35">
      <c r="A134" s="6"/>
      <c r="B134" s="112"/>
      <c r="C134" s="112"/>
      <c r="D134" s="23"/>
      <c r="E134" s="113"/>
      <c r="F134" s="179"/>
      <c r="G134" s="1"/>
      <c r="H134"/>
      <c r="I134"/>
      <c r="J134"/>
    </row>
    <row r="135" spans="1:10" s="108" customFormat="1" ht="15.5" x14ac:dyDescent="0.35">
      <c r="A135" s="2"/>
      <c r="B135" s="10"/>
      <c r="C135" s="10"/>
      <c r="D135" s="15"/>
      <c r="E135" s="107"/>
      <c r="F135" s="179"/>
      <c r="G135" s="1"/>
      <c r="H135"/>
      <c r="I135"/>
      <c r="J135"/>
    </row>
    <row r="136" spans="1:10" s="108" customFormat="1" ht="15.5" x14ac:dyDescent="0.35">
      <c r="A136" s="2" t="s">
        <v>62</v>
      </c>
      <c r="B136" s="22">
        <f>B83</f>
        <v>2864.4100000000003</v>
      </c>
      <c r="C136" s="228">
        <f t="shared" ref="C136:C142" si="3">C64</f>
        <v>91.2</v>
      </c>
      <c r="D136" s="15">
        <f>$B113+C136</f>
        <v>2955.61</v>
      </c>
      <c r="E136" s="107"/>
      <c r="F136" s="179"/>
      <c r="G136" s="182"/>
      <c r="H136"/>
      <c r="I136"/>
      <c r="J136"/>
    </row>
    <row r="137" spans="1:10" s="108" customFormat="1" ht="15.5" x14ac:dyDescent="0.35">
      <c r="A137" s="2" t="s">
        <v>63</v>
      </c>
      <c r="B137" s="22"/>
      <c r="C137" s="228">
        <f t="shared" si="3"/>
        <v>117.3</v>
      </c>
      <c r="D137" s="15">
        <f>$B113+C137</f>
        <v>2981.7100000000005</v>
      </c>
      <c r="E137" s="107"/>
      <c r="F137" s="179"/>
      <c r="G137" s="182"/>
      <c r="H137"/>
      <c r="I137"/>
      <c r="J137"/>
    </row>
    <row r="138" spans="1:10" s="108" customFormat="1" ht="15.5" x14ac:dyDescent="0.35">
      <c r="A138" s="2" t="s">
        <v>64</v>
      </c>
      <c r="B138" s="22"/>
      <c r="C138" s="228">
        <f t="shared" si="3"/>
        <v>136.6</v>
      </c>
      <c r="D138" s="15">
        <f>$B113+C138</f>
        <v>3001.01</v>
      </c>
      <c r="E138" s="107"/>
      <c r="F138" s="179"/>
      <c r="G138" s="182"/>
      <c r="H138"/>
      <c r="I138"/>
      <c r="J138"/>
    </row>
    <row r="139" spans="1:10" s="108" customFormat="1" ht="15.5" x14ac:dyDescent="0.35">
      <c r="A139" s="2" t="s">
        <v>65</v>
      </c>
      <c r="B139" s="22"/>
      <c r="C139" s="228">
        <f t="shared" si="3"/>
        <v>133.9</v>
      </c>
      <c r="D139" s="15">
        <f>$B113+C139</f>
        <v>2998.3100000000004</v>
      </c>
      <c r="E139" s="107"/>
      <c r="F139" s="179"/>
      <c r="G139" s="182"/>
      <c r="H139"/>
      <c r="I139"/>
      <c r="J139"/>
    </row>
    <row r="140" spans="1:10" s="108" customFormat="1" ht="15.5" x14ac:dyDescent="0.35">
      <c r="A140" s="2" t="s">
        <v>86</v>
      </c>
      <c r="B140" s="15" t="s">
        <v>87</v>
      </c>
      <c r="C140" s="228">
        <f t="shared" si="3"/>
        <v>142.19999999999999</v>
      </c>
      <c r="D140" s="15">
        <f>$B113+C140</f>
        <v>3006.61</v>
      </c>
      <c r="E140" s="107"/>
      <c r="F140" s="179"/>
      <c r="G140" s="182"/>
      <c r="H140"/>
      <c r="I140"/>
      <c r="J140"/>
    </row>
    <row r="141" spans="1:10" s="108" customFormat="1" ht="15.5" x14ac:dyDescent="0.35">
      <c r="A141" s="2" t="s">
        <v>67</v>
      </c>
      <c r="B141" s="22"/>
      <c r="C141" s="228">
        <f t="shared" si="3"/>
        <v>141.69999999999999</v>
      </c>
      <c r="D141" s="15">
        <f>$B113+C141</f>
        <v>3006.11</v>
      </c>
      <c r="E141" s="107"/>
      <c r="F141" s="179"/>
      <c r="G141" s="182"/>
      <c r="H141"/>
      <c r="I141"/>
      <c r="J141"/>
    </row>
    <row r="142" spans="1:10" s="108" customFormat="1" ht="15.5" x14ac:dyDescent="0.35">
      <c r="A142" s="2" t="s">
        <v>68</v>
      </c>
      <c r="B142" s="22"/>
      <c r="C142" s="228">
        <f t="shared" si="3"/>
        <v>159.5</v>
      </c>
      <c r="D142" s="15">
        <f>$B113+C142</f>
        <v>3023.9100000000003</v>
      </c>
      <c r="E142" s="107"/>
      <c r="F142" s="179"/>
      <c r="G142" s="182"/>
      <c r="H142"/>
      <c r="I142"/>
      <c r="J142"/>
    </row>
    <row r="143" spans="1:10" s="108" customFormat="1" ht="16" thickBot="1" x14ac:dyDescent="0.4">
      <c r="A143" s="59"/>
      <c r="B143" s="61"/>
      <c r="C143" s="229"/>
      <c r="D143" s="60"/>
      <c r="E143" s="110"/>
      <c r="F143"/>
      <c r="G143"/>
      <c r="H143"/>
      <c r="I143"/>
      <c r="J143"/>
    </row>
    <row r="144" spans="1:10" s="108" customFormat="1" ht="15.5" x14ac:dyDescent="0.35">
      <c r="A144" s="10"/>
      <c r="B144" s="10"/>
      <c r="C144" s="10"/>
      <c r="D144" s="3"/>
      <c r="E144" s="1"/>
      <c r="F144"/>
      <c r="G144"/>
      <c r="H144"/>
      <c r="I144"/>
      <c r="J144"/>
    </row>
  </sheetData>
  <mergeCells count="4">
    <mergeCell ref="B74:D74"/>
    <mergeCell ref="B2:D2"/>
    <mergeCell ref="A4:D4"/>
    <mergeCell ref="A76:D76"/>
  </mergeCells>
  <phoneticPr fontId="4" type="noConversion"/>
  <printOptions horizontalCentered="1"/>
  <pageMargins left="0.74803149606299213" right="0.74803149606299213" top="0.78740157480314965" bottom="0.78740157480314965" header="0.51181102362204722" footer="0.51181102362204722"/>
  <pageSetup paperSize="9" scale="55" orientation="portrait" r:id="rId1"/>
  <headerFooter alignWithMargins="0"/>
  <rowBreaks count="1" manualBreakCount="1">
    <brk id="72" max="4" man="1"/>
  </rowBreaks>
  <customProperties>
    <customPr name="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6"/>
  <sheetViews>
    <sheetView view="pageBreakPreview" zoomScaleNormal="100" zoomScaleSheetLayoutView="100" workbookViewId="0">
      <selection activeCell="A11" sqref="A11:D11"/>
    </sheetView>
  </sheetViews>
  <sheetFormatPr defaultColWidth="9" defaultRowHeight="16" x14ac:dyDescent="0.4"/>
  <cols>
    <col min="1" max="1" width="8.08203125" style="89" customWidth="1"/>
    <col min="2" max="2" width="10" style="89" customWidth="1"/>
    <col min="3" max="3" width="35.33203125" style="89" customWidth="1"/>
    <col min="4" max="4" width="7" style="89" customWidth="1"/>
    <col min="5" max="5" width="13.75" style="89" customWidth="1"/>
    <col min="6" max="6" width="14" style="89" customWidth="1"/>
    <col min="7" max="16384" width="9" style="89"/>
  </cols>
  <sheetData>
    <row r="1" spans="1:6" x14ac:dyDescent="0.4">
      <c r="A1" s="344" t="s">
        <v>190</v>
      </c>
      <c r="B1" s="344"/>
      <c r="C1" s="344"/>
      <c r="D1" s="344"/>
      <c r="E1" s="344"/>
      <c r="F1" s="87"/>
    </row>
    <row r="3" spans="1:6" x14ac:dyDescent="0.4">
      <c r="B3" s="89" t="s">
        <v>180</v>
      </c>
      <c r="F3" s="101">
        <v>46266</v>
      </c>
    </row>
    <row r="5" spans="1:6" x14ac:dyDescent="0.4">
      <c r="A5" s="345" t="s">
        <v>101</v>
      </c>
      <c r="B5" s="345"/>
      <c r="C5" s="345"/>
      <c r="D5" s="345"/>
      <c r="E5" s="345"/>
      <c r="F5" s="345"/>
    </row>
    <row r="6" spans="1:6" x14ac:dyDescent="0.4">
      <c r="A6" s="345" t="s">
        <v>102</v>
      </c>
      <c r="B6" s="345"/>
      <c r="C6" s="345"/>
      <c r="D6" s="345"/>
      <c r="E6" s="345"/>
      <c r="F6" s="345"/>
    </row>
    <row r="7" spans="1:6" x14ac:dyDescent="0.4">
      <c r="A7" s="208"/>
      <c r="B7" s="208"/>
      <c r="C7" s="208"/>
      <c r="D7" s="208"/>
      <c r="E7" s="208"/>
      <c r="F7" s="208"/>
    </row>
    <row r="8" spans="1:6" ht="27.5" customHeight="1" x14ac:dyDescent="0.4">
      <c r="A8" s="211"/>
      <c r="B8" s="334" t="s">
        <v>200</v>
      </c>
      <c r="C8" s="334"/>
      <c r="D8" s="334"/>
      <c r="E8" s="334"/>
      <c r="F8" s="334"/>
    </row>
    <row r="9" spans="1:6" ht="27.5" customHeight="1" x14ac:dyDescent="0.4">
      <c r="A9" s="211"/>
      <c r="B9" s="334"/>
      <c r="C9" s="334"/>
      <c r="D9" s="334"/>
      <c r="E9" s="334"/>
      <c r="F9" s="334"/>
    </row>
    <row r="10" spans="1:6" ht="27.5" customHeight="1" x14ac:dyDescent="0.4">
      <c r="A10" s="211"/>
      <c r="B10" s="334"/>
      <c r="C10" s="334"/>
      <c r="D10" s="334"/>
      <c r="E10" s="334"/>
      <c r="F10" s="334"/>
    </row>
    <row r="11" spans="1:6" x14ac:dyDescent="0.4">
      <c r="A11" s="346"/>
      <c r="B11" s="347"/>
      <c r="C11" s="347"/>
      <c r="D11" s="347"/>
      <c r="E11" s="346"/>
      <c r="F11" s="347"/>
    </row>
    <row r="12" spans="1:6" x14ac:dyDescent="0.4">
      <c r="B12" s="342" t="s">
        <v>191</v>
      </c>
      <c r="C12" s="342"/>
      <c r="D12" s="342"/>
      <c r="E12" s="342"/>
      <c r="F12" s="342"/>
    </row>
    <row r="13" spans="1:6" x14ac:dyDescent="0.4">
      <c r="A13" s="105"/>
      <c r="B13" s="104"/>
      <c r="C13" s="104"/>
      <c r="D13" s="104"/>
      <c r="E13" s="104"/>
      <c r="F13" s="104"/>
    </row>
    <row r="14" spans="1:6" ht="50" customHeight="1" x14ac:dyDescent="0.4">
      <c r="A14" s="210">
        <v>1</v>
      </c>
      <c r="B14" s="335" t="s">
        <v>194</v>
      </c>
      <c r="C14" s="335"/>
      <c r="D14" s="335"/>
      <c r="E14" s="335"/>
      <c r="F14" s="335"/>
    </row>
    <row r="15" spans="1:6" x14ac:dyDescent="0.4">
      <c r="A15" s="105"/>
      <c r="B15" s="104"/>
      <c r="C15" s="104"/>
      <c r="D15" s="104"/>
      <c r="E15" s="104"/>
      <c r="F15" s="104"/>
    </row>
    <row r="16" spans="1:6" x14ac:dyDescent="0.4">
      <c r="A16" s="210">
        <v>2</v>
      </c>
      <c r="B16" s="335" t="s">
        <v>192</v>
      </c>
      <c r="C16" s="335"/>
      <c r="D16" s="335"/>
      <c r="E16" s="335"/>
      <c r="F16" s="335"/>
    </row>
    <row r="17" spans="1:6" x14ac:dyDescent="0.4">
      <c r="B17" s="90"/>
    </row>
    <row r="18" spans="1:6" x14ac:dyDescent="0.4">
      <c r="A18" s="90"/>
      <c r="B18" s="137" t="s">
        <v>193</v>
      </c>
      <c r="C18" s="92"/>
      <c r="D18" s="90"/>
      <c r="E18" s="90"/>
      <c r="F18" s="90"/>
    </row>
    <row r="19" spans="1:6" x14ac:dyDescent="0.4">
      <c r="A19" s="90"/>
      <c r="B19" s="137"/>
      <c r="C19" s="92"/>
      <c r="D19" s="90"/>
      <c r="E19" s="90"/>
      <c r="F19" s="90"/>
    </row>
    <row r="20" spans="1:6" x14ac:dyDescent="0.4">
      <c r="B20" s="91"/>
      <c r="C20" s="86" t="s">
        <v>167</v>
      </c>
      <c r="F20" s="94"/>
    </row>
    <row r="21" spans="1:6" x14ac:dyDescent="0.4">
      <c r="B21" s="91" t="s">
        <v>108</v>
      </c>
      <c r="C21" s="95">
        <f>LPG!H10</f>
        <v>3414</v>
      </c>
      <c r="F21" s="96"/>
    </row>
    <row r="22" spans="1:6" x14ac:dyDescent="0.4">
      <c r="B22" s="91" t="s">
        <v>109</v>
      </c>
      <c r="C22" s="95">
        <f>LPG!H11</f>
        <v>3426</v>
      </c>
      <c r="F22" s="96"/>
    </row>
    <row r="23" spans="1:6" x14ac:dyDescent="0.4">
      <c r="B23" s="91" t="s">
        <v>110</v>
      </c>
      <c r="C23" s="95">
        <f>LPG!H12</f>
        <v>3439</v>
      </c>
      <c r="F23" s="96"/>
    </row>
    <row r="24" spans="1:6" x14ac:dyDescent="0.4">
      <c r="B24" s="91" t="s">
        <v>111</v>
      </c>
      <c r="C24" s="95">
        <f>LPG!H13</f>
        <v>3462</v>
      </c>
      <c r="F24" s="96"/>
    </row>
    <row r="25" spans="1:6" x14ac:dyDescent="0.4">
      <c r="B25" s="91" t="s">
        <v>112</v>
      </c>
      <c r="C25" s="95">
        <f>LPG!H14</f>
        <v>3493</v>
      </c>
      <c r="F25" s="96"/>
    </row>
    <row r="26" spans="1:6" x14ac:dyDescent="0.4">
      <c r="B26" s="91" t="s">
        <v>113</v>
      </c>
      <c r="C26" s="95">
        <f>LPG!H15</f>
        <v>3535</v>
      </c>
      <c r="F26" s="96"/>
    </row>
    <row r="27" spans="1:6" x14ac:dyDescent="0.4">
      <c r="B27" s="91" t="s">
        <v>114</v>
      </c>
      <c r="C27" s="95">
        <f>LPG!H16</f>
        <v>3570</v>
      </c>
      <c r="F27" s="96"/>
    </row>
    <row r="28" spans="1:6" x14ac:dyDescent="0.4">
      <c r="B28" s="91" t="s">
        <v>115</v>
      </c>
      <c r="C28" s="95">
        <f>LPG!H17</f>
        <v>3643</v>
      </c>
      <c r="F28" s="96"/>
    </row>
    <row r="29" spans="1:6" x14ac:dyDescent="0.4">
      <c r="B29" s="91" t="s">
        <v>116</v>
      </c>
      <c r="C29" s="95">
        <f>LPG!H18</f>
        <v>3710</v>
      </c>
      <c r="F29" s="96"/>
    </row>
    <row r="30" spans="1:6" x14ac:dyDescent="0.4">
      <c r="B30" s="91" t="s">
        <v>117</v>
      </c>
      <c r="C30" s="95">
        <f>LPG!H19</f>
        <v>3770</v>
      </c>
      <c r="F30" s="96"/>
    </row>
    <row r="31" spans="1:6" x14ac:dyDescent="0.4">
      <c r="B31" s="91" t="s">
        <v>118</v>
      </c>
      <c r="C31" s="95">
        <f>LPG!H20</f>
        <v>3831</v>
      </c>
      <c r="F31" s="96"/>
    </row>
    <row r="32" spans="1:6" x14ac:dyDescent="0.4">
      <c r="B32" s="91" t="s">
        <v>119</v>
      </c>
      <c r="C32" s="95">
        <f>LPG!H21</f>
        <v>4055</v>
      </c>
      <c r="F32" s="96"/>
    </row>
    <row r="33" spans="1:6" x14ac:dyDescent="0.4">
      <c r="B33" s="91" t="s">
        <v>120</v>
      </c>
      <c r="C33" s="95">
        <f>LPG!H22</f>
        <v>3797</v>
      </c>
      <c r="F33" s="96"/>
    </row>
    <row r="34" spans="1:6" x14ac:dyDescent="0.4">
      <c r="B34" s="91" t="s">
        <v>121</v>
      </c>
      <c r="C34" s="95">
        <f>LPG!H23</f>
        <v>3901</v>
      </c>
      <c r="F34" s="96"/>
    </row>
    <row r="35" spans="1:6" x14ac:dyDescent="0.4">
      <c r="B35" s="91" t="s">
        <v>122</v>
      </c>
      <c r="C35" s="95">
        <f>LPG!H24</f>
        <v>3886</v>
      </c>
      <c r="F35" s="96"/>
    </row>
    <row r="36" spans="1:6" x14ac:dyDescent="0.4">
      <c r="B36" s="91" t="s">
        <v>123</v>
      </c>
      <c r="C36" s="95">
        <f>LPG!H25</f>
        <v>3570</v>
      </c>
      <c r="F36" s="96"/>
    </row>
    <row r="37" spans="1:6" x14ac:dyDescent="0.4">
      <c r="B37" s="91" t="s">
        <v>70</v>
      </c>
      <c r="C37" s="95">
        <f>LPG!H26</f>
        <v>3886</v>
      </c>
      <c r="F37" s="96"/>
    </row>
    <row r="38" spans="1:6" x14ac:dyDescent="0.4">
      <c r="B38" s="91" t="s">
        <v>124</v>
      </c>
      <c r="C38" s="95">
        <f>LPG!H29</f>
        <v>3466</v>
      </c>
      <c r="F38" s="96"/>
    </row>
    <row r="39" spans="1:6" x14ac:dyDescent="0.4">
      <c r="B39" s="91" t="s">
        <v>125</v>
      </c>
      <c r="C39" s="95">
        <f>LPG!H30</f>
        <v>3505</v>
      </c>
      <c r="F39" s="96"/>
    </row>
    <row r="40" spans="1:6" x14ac:dyDescent="0.4">
      <c r="B40" s="91" t="s">
        <v>126</v>
      </c>
      <c r="C40" s="95">
        <f>LPG!H31</f>
        <v>3489</v>
      </c>
      <c r="F40" s="96"/>
    </row>
    <row r="41" spans="1:6" x14ac:dyDescent="0.4">
      <c r="B41" s="91" t="s">
        <v>127</v>
      </c>
      <c r="C41" s="95">
        <f>LPG!H32</f>
        <v>3510</v>
      </c>
      <c r="F41" s="96"/>
    </row>
    <row r="42" spans="1:6" x14ac:dyDescent="0.4">
      <c r="B42" s="91" t="s">
        <v>128</v>
      </c>
      <c r="C42" s="95">
        <f>LPG!H33</f>
        <v>3563</v>
      </c>
      <c r="F42" s="96"/>
    </row>
    <row r="43" spans="1:6" x14ac:dyDescent="0.4">
      <c r="B43" s="91" t="s">
        <v>129</v>
      </c>
      <c r="C43" s="95">
        <f>LPG!H34</f>
        <v>3549</v>
      </c>
      <c r="F43" s="96"/>
    </row>
    <row r="44" spans="1:6" x14ac:dyDescent="0.4">
      <c r="A44" s="99"/>
      <c r="B44" s="91" t="s">
        <v>130</v>
      </c>
      <c r="C44" s="95">
        <f>LPG!H35</f>
        <v>3589</v>
      </c>
      <c r="F44" s="96"/>
    </row>
    <row r="45" spans="1:6" x14ac:dyDescent="0.4">
      <c r="B45" s="91" t="s">
        <v>131</v>
      </c>
      <c r="C45" s="95">
        <f>LPG!H36</f>
        <v>3612</v>
      </c>
      <c r="F45" s="96"/>
    </row>
    <row r="48" spans="1:6" x14ac:dyDescent="0.4">
      <c r="B48" s="137" t="s">
        <v>169</v>
      </c>
      <c r="C48" s="92"/>
      <c r="D48" s="90"/>
      <c r="E48" s="90"/>
      <c r="F48" s="90"/>
    </row>
    <row r="49" spans="1:6" x14ac:dyDescent="0.4">
      <c r="A49" s="90"/>
      <c r="B49" s="138"/>
      <c r="C49" s="139"/>
      <c r="F49" s="93"/>
    </row>
    <row r="50" spans="1:6" x14ac:dyDescent="0.4">
      <c r="B50" s="91"/>
      <c r="C50" s="86" t="s">
        <v>167</v>
      </c>
      <c r="F50" s="94"/>
    </row>
    <row r="51" spans="1:6" x14ac:dyDescent="0.4">
      <c r="B51" s="91" t="s">
        <v>132</v>
      </c>
      <c r="C51" s="97">
        <f>LPG!H37</f>
        <v>3635</v>
      </c>
      <c r="F51" s="96"/>
    </row>
    <row r="52" spans="1:6" x14ac:dyDescent="0.4">
      <c r="B52" s="91" t="s">
        <v>133</v>
      </c>
      <c r="C52" s="97">
        <f>LPG!H40</f>
        <v>3536</v>
      </c>
      <c r="F52" s="96"/>
    </row>
    <row r="53" spans="1:6" x14ac:dyDescent="0.4">
      <c r="B53" s="91" t="s">
        <v>134</v>
      </c>
      <c r="C53" s="97">
        <f>LPG!H41</f>
        <v>3555</v>
      </c>
      <c r="F53" s="96"/>
    </row>
    <row r="54" spans="1:6" x14ac:dyDescent="0.4">
      <c r="A54" s="90"/>
      <c r="B54" s="91" t="s">
        <v>135</v>
      </c>
      <c r="C54" s="97">
        <f>LPG!H42</f>
        <v>3607</v>
      </c>
      <c r="F54" s="96"/>
    </row>
    <row r="55" spans="1:6" x14ac:dyDescent="0.4">
      <c r="A55" s="90"/>
      <c r="B55" s="91" t="s">
        <v>136</v>
      </c>
      <c r="C55" s="97">
        <f>LPG!H43</f>
        <v>3668</v>
      </c>
      <c r="F55" s="96"/>
    </row>
    <row r="56" spans="1:6" x14ac:dyDescent="0.4">
      <c r="B56" s="91" t="s">
        <v>137</v>
      </c>
      <c r="C56" s="97">
        <f>LPG!H44</f>
        <v>3739</v>
      </c>
      <c r="F56" s="96"/>
    </row>
    <row r="57" spans="1:6" x14ac:dyDescent="0.4">
      <c r="B57" s="91" t="s">
        <v>138</v>
      </c>
      <c r="C57" s="97">
        <f>LPG!H45</f>
        <v>3768</v>
      </c>
      <c r="F57" s="96"/>
    </row>
    <row r="58" spans="1:6" x14ac:dyDescent="0.4">
      <c r="B58" s="91" t="s">
        <v>139</v>
      </c>
      <c r="C58" s="97">
        <f>LPG!H46</f>
        <v>3809</v>
      </c>
      <c r="F58" s="96"/>
    </row>
    <row r="59" spans="1:6" x14ac:dyDescent="0.4">
      <c r="B59" s="91" t="s">
        <v>140</v>
      </c>
      <c r="C59" s="97">
        <f>LPG!H47</f>
        <v>3889</v>
      </c>
      <c r="F59" s="96"/>
    </row>
    <row r="60" spans="1:6" x14ac:dyDescent="0.4">
      <c r="B60" s="91" t="s">
        <v>141</v>
      </c>
      <c r="C60" s="97">
        <f>LPG!H48</f>
        <v>3920</v>
      </c>
      <c r="F60" s="96"/>
    </row>
    <row r="61" spans="1:6" x14ac:dyDescent="0.4">
      <c r="B61" s="91" t="s">
        <v>142</v>
      </c>
      <c r="C61" s="97">
        <f>LPG!H49</f>
        <v>3967</v>
      </c>
      <c r="F61" s="96"/>
    </row>
    <row r="62" spans="1:6" x14ac:dyDescent="0.4">
      <c r="B62" s="91" t="s">
        <v>143</v>
      </c>
      <c r="C62" s="97">
        <f>LPG!H50</f>
        <v>3933</v>
      </c>
      <c r="F62" s="96"/>
    </row>
    <row r="63" spans="1:6" x14ac:dyDescent="0.4">
      <c r="B63" s="91" t="s">
        <v>144</v>
      </c>
      <c r="C63" s="97">
        <f>LPG!H51</f>
        <v>3908</v>
      </c>
      <c r="F63" s="96"/>
    </row>
    <row r="64" spans="1:6" x14ac:dyDescent="0.4">
      <c r="B64" s="91" t="s">
        <v>145</v>
      </c>
      <c r="C64" s="97">
        <f>LPG!H52</f>
        <v>4010</v>
      </c>
      <c r="F64" s="96"/>
    </row>
    <row r="65" spans="2:6" x14ac:dyDescent="0.4">
      <c r="B65" s="91" t="s">
        <v>146</v>
      </c>
      <c r="C65" s="97">
        <f>LPG!H53</f>
        <v>3607</v>
      </c>
      <c r="F65" s="96"/>
    </row>
    <row r="66" spans="2:6" x14ac:dyDescent="0.4">
      <c r="B66" s="91" t="s">
        <v>147</v>
      </c>
      <c r="C66" s="97">
        <f>LPG!H54</f>
        <v>3668</v>
      </c>
      <c r="F66" s="96"/>
    </row>
    <row r="67" spans="2:6" x14ac:dyDescent="0.4">
      <c r="B67" s="91" t="s">
        <v>148</v>
      </c>
      <c r="C67" s="97">
        <f>LPG!H55</f>
        <v>3768</v>
      </c>
      <c r="F67" s="96"/>
    </row>
    <row r="68" spans="2:6" x14ac:dyDescent="0.4">
      <c r="B68" s="91" t="s">
        <v>149</v>
      </c>
      <c r="C68" s="97">
        <f>LPG!H56</f>
        <v>3809</v>
      </c>
      <c r="F68" s="96"/>
    </row>
    <row r="69" spans="2:6" x14ac:dyDescent="0.4">
      <c r="B69" s="91" t="s">
        <v>75</v>
      </c>
      <c r="C69" s="97">
        <f>LPG!H57</f>
        <v>3889</v>
      </c>
      <c r="F69" s="96"/>
    </row>
    <row r="70" spans="2:6" x14ac:dyDescent="0.4">
      <c r="B70" s="91" t="s">
        <v>150</v>
      </c>
      <c r="C70" s="97">
        <f>LPG!H58</f>
        <v>3920</v>
      </c>
      <c r="F70" s="96"/>
    </row>
    <row r="71" spans="2:6" x14ac:dyDescent="0.4">
      <c r="B71" s="91" t="s">
        <v>151</v>
      </c>
      <c r="C71" s="97">
        <f>LPG!H59</f>
        <v>3967</v>
      </c>
      <c r="F71" s="96"/>
    </row>
    <row r="72" spans="2:6" x14ac:dyDescent="0.4">
      <c r="B72" s="91" t="s">
        <v>152</v>
      </c>
      <c r="C72" s="97">
        <f>LPG!H60</f>
        <v>4010</v>
      </c>
      <c r="F72" s="96"/>
    </row>
    <row r="73" spans="2:6" x14ac:dyDescent="0.4">
      <c r="B73" s="91" t="s">
        <v>153</v>
      </c>
      <c r="C73" s="97">
        <f>LPG!H63</f>
        <v>3649</v>
      </c>
      <c r="F73" s="96"/>
    </row>
    <row r="74" spans="2:6" x14ac:dyDescent="0.4">
      <c r="B74" s="91" t="s">
        <v>154</v>
      </c>
      <c r="C74" s="97">
        <f>LPG!H64</f>
        <v>3721</v>
      </c>
      <c r="F74" s="96"/>
    </row>
    <row r="75" spans="2:6" x14ac:dyDescent="0.4">
      <c r="B75" s="91" t="s">
        <v>155</v>
      </c>
      <c r="C75" s="97">
        <f>LPG!H65</f>
        <v>3774</v>
      </c>
      <c r="F75" s="96"/>
    </row>
    <row r="76" spans="2:6" x14ac:dyDescent="0.4">
      <c r="B76" s="91" t="s">
        <v>156</v>
      </c>
      <c r="C76" s="97">
        <f>LPG!H66</f>
        <v>3767</v>
      </c>
      <c r="F76" s="96"/>
    </row>
    <row r="77" spans="2:6" x14ac:dyDescent="0.4">
      <c r="B77" s="91" t="s">
        <v>157</v>
      </c>
      <c r="C77" s="97">
        <f>LPG!H67</f>
        <v>3790</v>
      </c>
      <c r="F77" s="96"/>
    </row>
    <row r="78" spans="2:6" x14ac:dyDescent="0.4">
      <c r="B78" s="91" t="s">
        <v>158</v>
      </c>
      <c r="C78" s="97">
        <f>LPG!H68</f>
        <v>3788</v>
      </c>
      <c r="F78" s="96"/>
    </row>
    <row r="79" spans="2:6" x14ac:dyDescent="0.4">
      <c r="B79" s="92" t="s">
        <v>159</v>
      </c>
      <c r="C79" s="97">
        <f>LPG!H69</f>
        <v>3837</v>
      </c>
      <c r="F79" s="98"/>
    </row>
    <row r="80" spans="2:6" x14ac:dyDescent="0.4">
      <c r="C80" s="99"/>
      <c r="D80" s="99"/>
      <c r="E80" s="98"/>
      <c r="F80" s="98"/>
    </row>
    <row r="81" spans="1:6" x14ac:dyDescent="0.4">
      <c r="A81" s="88">
        <v>3</v>
      </c>
      <c r="B81" s="88" t="s">
        <v>160</v>
      </c>
      <c r="F81" s="96"/>
    </row>
    <row r="82" spans="1:6" ht="33.5" customHeight="1" x14ac:dyDescent="0.4">
      <c r="A82" s="158"/>
      <c r="B82" s="335" t="s">
        <v>195</v>
      </c>
      <c r="C82" s="335"/>
      <c r="D82" s="335"/>
      <c r="E82" s="335"/>
      <c r="F82" s="335"/>
    </row>
    <row r="83" spans="1:6" x14ac:dyDescent="0.4">
      <c r="A83" s="209"/>
    </row>
    <row r="84" spans="1:6" x14ac:dyDescent="0.4">
      <c r="A84" s="209"/>
    </row>
    <row r="85" spans="1:6" x14ac:dyDescent="0.4">
      <c r="A85" s="209"/>
      <c r="B85" s="88"/>
    </row>
    <row r="86" spans="1:6" x14ac:dyDescent="0.4">
      <c r="A86" s="209"/>
      <c r="B86" s="88"/>
    </row>
  </sheetData>
  <mergeCells count="10">
    <mergeCell ref="B82:F82"/>
    <mergeCell ref="A1:E1"/>
    <mergeCell ref="A5:F5"/>
    <mergeCell ref="A6:F6"/>
    <mergeCell ref="A11:D11"/>
    <mergeCell ref="E11:F11"/>
    <mergeCell ref="B14:F14"/>
    <mergeCell ref="B16:F16"/>
    <mergeCell ref="B8:F10"/>
    <mergeCell ref="B12:F12"/>
  </mergeCells>
  <phoneticPr fontId="12" type="noConversion"/>
  <pageMargins left="0.75" right="0.75" top="1" bottom="1" header="0.5" footer="0.5"/>
  <pageSetup paperSize="9" scale="76" fitToHeight="0" orientation="portrait" r:id="rId1"/>
  <headerFooter alignWithMargins="0"/>
  <rowBreaks count="1" manualBreakCount="1">
    <brk id="46" max="5" man="1"/>
  </rowBreaks>
  <customProperties>
    <customPr name="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91"/>
  <sheetViews>
    <sheetView view="pageBreakPreview" zoomScaleNormal="100" zoomScaleSheetLayoutView="100" workbookViewId="0">
      <selection activeCell="B23" sqref="B23"/>
    </sheetView>
  </sheetViews>
  <sheetFormatPr defaultColWidth="9" defaultRowHeight="16" x14ac:dyDescent="0.4"/>
  <cols>
    <col min="1" max="1" width="15.33203125" style="104" bestFit="1" customWidth="1"/>
    <col min="2" max="2" width="12.33203125" style="104" customWidth="1"/>
    <col min="3" max="5" width="14.58203125" style="104" customWidth="1"/>
    <col min="6" max="6" width="20.75" style="104" customWidth="1"/>
    <col min="7" max="7" width="15.75" style="104" customWidth="1"/>
    <col min="8" max="8" width="13.33203125" style="104" customWidth="1"/>
    <col min="9" max="16384" width="9" style="104"/>
  </cols>
  <sheetData>
    <row r="1" spans="1:8" x14ac:dyDescent="0.4">
      <c r="A1" s="333" t="s">
        <v>190</v>
      </c>
      <c r="B1" s="333"/>
      <c r="C1" s="333"/>
      <c r="D1" s="333"/>
      <c r="E1" s="333"/>
      <c r="F1" s="333"/>
      <c r="G1" s="103"/>
      <c r="H1" s="103"/>
    </row>
    <row r="3" spans="1:8" x14ac:dyDescent="0.4">
      <c r="B3" s="104" t="s">
        <v>180</v>
      </c>
      <c r="F3" s="101">
        <f>'LPG Regulations'!F3</f>
        <v>46266</v>
      </c>
    </row>
    <row r="5" spans="1:8" x14ac:dyDescent="0.4">
      <c r="A5" s="333" t="s">
        <v>101</v>
      </c>
      <c r="B5" s="333"/>
      <c r="C5" s="333"/>
      <c r="D5" s="333"/>
      <c r="E5" s="333"/>
      <c r="F5" s="333"/>
      <c r="G5" s="103"/>
      <c r="H5" s="103"/>
    </row>
    <row r="6" spans="1:8" x14ac:dyDescent="0.4">
      <c r="A6" s="333" t="s">
        <v>102</v>
      </c>
      <c r="B6" s="333"/>
      <c r="C6" s="333"/>
      <c r="D6" s="333"/>
      <c r="E6" s="333"/>
      <c r="F6" s="333"/>
      <c r="G6" s="103"/>
      <c r="H6" s="103"/>
    </row>
    <row r="7" spans="1:8" x14ac:dyDescent="0.4">
      <c r="A7" s="103"/>
      <c r="B7" s="103"/>
      <c r="C7" s="103"/>
      <c r="D7" s="103"/>
      <c r="E7" s="103"/>
      <c r="F7" s="103"/>
      <c r="G7" s="103"/>
      <c r="H7" s="213"/>
    </row>
    <row r="8" spans="1:8" x14ac:dyDescent="0.4">
      <c r="A8" s="336" t="s">
        <v>184</v>
      </c>
      <c r="B8" s="336"/>
      <c r="C8" s="336"/>
      <c r="D8" s="336"/>
      <c r="E8" s="336"/>
      <c r="F8" s="336"/>
      <c r="G8" s="103"/>
      <c r="H8" s="213"/>
    </row>
    <row r="10" spans="1:8" ht="27.5" customHeight="1" x14ac:dyDescent="0.4">
      <c r="A10" s="212"/>
      <c r="B10" s="334" t="s">
        <v>200</v>
      </c>
      <c r="C10" s="334"/>
      <c r="D10" s="334"/>
      <c r="E10" s="334"/>
      <c r="F10" s="334"/>
    </row>
    <row r="11" spans="1:8" ht="27.5" customHeight="1" x14ac:dyDescent="0.4">
      <c r="A11" s="212"/>
      <c r="B11" s="334"/>
      <c r="C11" s="334"/>
      <c r="D11" s="334"/>
      <c r="E11" s="334"/>
      <c r="F11" s="334"/>
    </row>
    <row r="12" spans="1:8" ht="49.25" customHeight="1" x14ac:dyDescent="0.4">
      <c r="A12" s="212"/>
      <c r="B12" s="334"/>
      <c r="C12" s="334"/>
      <c r="D12" s="334"/>
      <c r="E12" s="334"/>
      <c r="F12" s="334"/>
    </row>
    <row r="14" spans="1:8" x14ac:dyDescent="0.4">
      <c r="A14" s="103"/>
      <c r="B14" s="333" t="s">
        <v>103</v>
      </c>
      <c r="C14" s="333"/>
      <c r="D14" s="333"/>
      <c r="E14" s="333"/>
      <c r="F14" s="333"/>
      <c r="G14" s="214"/>
      <c r="H14" s="214"/>
    </row>
    <row r="15" spans="1:8" x14ac:dyDescent="0.4">
      <c r="A15" s="102"/>
      <c r="B15" s="103"/>
      <c r="C15" s="103"/>
      <c r="D15" s="103"/>
      <c r="E15" s="103"/>
      <c r="F15" s="103"/>
      <c r="G15" s="103"/>
      <c r="H15" s="103"/>
    </row>
    <row r="16" spans="1:8" x14ac:dyDescent="0.4">
      <c r="A16" s="157">
        <v>1</v>
      </c>
      <c r="B16" s="104" t="s">
        <v>170</v>
      </c>
    </row>
    <row r="17" spans="1:10" ht="15.5" customHeight="1" x14ac:dyDescent="0.4">
      <c r="A17" s="105"/>
      <c r="B17" s="334" t="s">
        <v>197</v>
      </c>
      <c r="C17" s="334"/>
      <c r="D17" s="334"/>
      <c r="E17" s="334"/>
      <c r="F17" s="334"/>
    </row>
    <row r="18" spans="1:10" x14ac:dyDescent="0.4">
      <c r="B18" s="334"/>
      <c r="C18" s="334"/>
      <c r="D18" s="334"/>
      <c r="E18" s="334"/>
      <c r="F18" s="334"/>
    </row>
    <row r="19" spans="1:10" x14ac:dyDescent="0.4">
      <c r="B19" s="334"/>
      <c r="C19" s="334"/>
      <c r="D19" s="334"/>
      <c r="E19" s="334"/>
      <c r="F19" s="334"/>
    </row>
    <row r="21" spans="1:10" ht="16.649999999999999" customHeight="1" x14ac:dyDescent="0.4">
      <c r="A21" s="104">
        <v>2</v>
      </c>
      <c r="B21" s="335" t="s">
        <v>201</v>
      </c>
      <c r="C21" s="335"/>
      <c r="D21" s="335"/>
      <c r="E21" s="335"/>
      <c r="F21" s="335"/>
    </row>
    <row r="22" spans="1:10" x14ac:dyDescent="0.4">
      <c r="B22" s="335"/>
      <c r="C22" s="335"/>
      <c r="D22" s="335"/>
      <c r="E22" s="335"/>
      <c r="F22" s="335"/>
    </row>
    <row r="23" spans="1:10" x14ac:dyDescent="0.4">
      <c r="B23" s="148"/>
    </row>
    <row r="24" spans="1:10" x14ac:dyDescent="0.4">
      <c r="A24" s="148">
        <v>3</v>
      </c>
      <c r="B24" s="338" t="s">
        <v>185</v>
      </c>
      <c r="C24" s="339"/>
      <c r="D24" s="339"/>
      <c r="E24" s="339"/>
      <c r="F24" s="340"/>
      <c r="G24" s="149"/>
      <c r="H24" s="149"/>
      <c r="I24" s="148"/>
      <c r="J24" s="148"/>
    </row>
    <row r="25" spans="1:10" x14ac:dyDescent="0.4">
      <c r="A25" s="148"/>
      <c r="B25" s="91"/>
      <c r="C25" s="337" t="s">
        <v>104</v>
      </c>
      <c r="D25" s="337"/>
      <c r="E25" s="155" t="s">
        <v>105</v>
      </c>
      <c r="F25" s="86"/>
      <c r="I25" s="150"/>
    </row>
    <row r="26" spans="1:10" x14ac:dyDescent="0.4">
      <c r="B26" s="91"/>
      <c r="C26" s="86" t="s">
        <v>106</v>
      </c>
      <c r="D26" s="86" t="s">
        <v>107</v>
      </c>
      <c r="E26" s="86" t="s">
        <v>106</v>
      </c>
      <c r="F26" s="86" t="s">
        <v>107</v>
      </c>
      <c r="I26" s="151"/>
    </row>
    <row r="27" spans="1:10" x14ac:dyDescent="0.4">
      <c r="B27" s="91" t="s">
        <v>108</v>
      </c>
      <c r="C27" s="95">
        <f>Petrol!K11</f>
        <v>2589</v>
      </c>
      <c r="D27" s="95">
        <f>Petrol!K84</f>
        <v>2605</v>
      </c>
      <c r="E27" s="95">
        <f>C27</f>
        <v>2589</v>
      </c>
      <c r="F27" s="95">
        <f>Petrol!K156</f>
        <v>2605</v>
      </c>
      <c r="I27" s="152"/>
    </row>
    <row r="28" spans="1:10" x14ac:dyDescent="0.4">
      <c r="B28" s="91" t="s">
        <v>109</v>
      </c>
      <c r="C28" s="95">
        <f>Petrol!K12</f>
        <v>2595</v>
      </c>
      <c r="D28" s="95">
        <f>Petrol!K85</f>
        <v>2611</v>
      </c>
      <c r="E28" s="95">
        <f t="shared" ref="E28:E51" si="0">C28</f>
        <v>2595</v>
      </c>
      <c r="F28" s="95">
        <f>Petrol!K157</f>
        <v>2611</v>
      </c>
      <c r="I28" s="152"/>
    </row>
    <row r="29" spans="1:10" x14ac:dyDescent="0.4">
      <c r="B29" s="91" t="s">
        <v>110</v>
      </c>
      <c r="C29" s="95">
        <f>Petrol!K13</f>
        <v>2601</v>
      </c>
      <c r="D29" s="95">
        <f>Petrol!K86</f>
        <v>2617</v>
      </c>
      <c r="E29" s="95">
        <f t="shared" si="0"/>
        <v>2601</v>
      </c>
      <c r="F29" s="95">
        <f>Petrol!K158</f>
        <v>2617</v>
      </c>
      <c r="I29" s="152"/>
    </row>
    <row r="30" spans="1:10" x14ac:dyDescent="0.4">
      <c r="B30" s="91" t="s">
        <v>111</v>
      </c>
      <c r="C30" s="95">
        <f>Petrol!K14</f>
        <v>2609</v>
      </c>
      <c r="D30" s="95">
        <f>Petrol!K87</f>
        <v>2625</v>
      </c>
      <c r="E30" s="95">
        <f t="shared" si="0"/>
        <v>2609</v>
      </c>
      <c r="F30" s="95">
        <f>Petrol!K159</f>
        <v>2625</v>
      </c>
      <c r="I30" s="152"/>
    </row>
    <row r="31" spans="1:10" x14ac:dyDescent="0.4">
      <c r="B31" s="91" t="s">
        <v>112</v>
      </c>
      <c r="C31" s="95">
        <f>Petrol!K15</f>
        <v>2620</v>
      </c>
      <c r="D31" s="95">
        <f>Petrol!K88</f>
        <v>2636</v>
      </c>
      <c r="E31" s="95">
        <f t="shared" si="0"/>
        <v>2620</v>
      </c>
      <c r="F31" s="95">
        <f>Petrol!K160</f>
        <v>2636</v>
      </c>
      <c r="I31" s="152"/>
    </row>
    <row r="32" spans="1:10" x14ac:dyDescent="0.4">
      <c r="B32" s="91" t="s">
        <v>113</v>
      </c>
      <c r="C32" s="95">
        <f>Petrol!K16</f>
        <v>2635</v>
      </c>
      <c r="D32" s="95">
        <f>Petrol!K89</f>
        <v>2651</v>
      </c>
      <c r="E32" s="95">
        <f t="shared" si="0"/>
        <v>2635</v>
      </c>
      <c r="F32" s="95">
        <f>Petrol!K161</f>
        <v>2651</v>
      </c>
      <c r="I32" s="152"/>
    </row>
    <row r="33" spans="2:9" x14ac:dyDescent="0.4">
      <c r="B33" s="91" t="s">
        <v>114</v>
      </c>
      <c r="C33" s="95">
        <f>Petrol!K17</f>
        <v>2649</v>
      </c>
      <c r="D33" s="95">
        <f>Petrol!K90</f>
        <v>2665</v>
      </c>
      <c r="E33" s="95">
        <f t="shared" si="0"/>
        <v>2649</v>
      </c>
      <c r="F33" s="95">
        <f>Petrol!K162</f>
        <v>2665</v>
      </c>
      <c r="I33" s="152"/>
    </row>
    <row r="34" spans="2:9" x14ac:dyDescent="0.4">
      <c r="B34" s="91" t="s">
        <v>115</v>
      </c>
      <c r="C34" s="95">
        <f>Petrol!K18</f>
        <v>2675</v>
      </c>
      <c r="D34" s="95">
        <f>Petrol!K91</f>
        <v>2691</v>
      </c>
      <c r="E34" s="95">
        <f t="shared" si="0"/>
        <v>2675</v>
      </c>
      <c r="F34" s="95">
        <f>Petrol!K163</f>
        <v>2691</v>
      </c>
      <c r="I34" s="152"/>
    </row>
    <row r="35" spans="2:9" x14ac:dyDescent="0.4">
      <c r="B35" s="91" t="s">
        <v>116</v>
      </c>
      <c r="C35" s="95">
        <f>Petrol!K19</f>
        <v>2702</v>
      </c>
      <c r="D35" s="95">
        <f>Petrol!K92</f>
        <v>2718</v>
      </c>
      <c r="E35" s="95">
        <f t="shared" si="0"/>
        <v>2702</v>
      </c>
      <c r="F35" s="95">
        <f>Petrol!K164</f>
        <v>2718</v>
      </c>
      <c r="I35" s="152"/>
    </row>
    <row r="36" spans="2:9" x14ac:dyDescent="0.4">
      <c r="B36" s="91" t="s">
        <v>117</v>
      </c>
      <c r="C36" s="95">
        <f>Petrol!K20</f>
        <v>2710</v>
      </c>
      <c r="D36" s="95">
        <f>Petrol!K93</f>
        <v>2726</v>
      </c>
      <c r="E36" s="95">
        <f t="shared" si="0"/>
        <v>2710</v>
      </c>
      <c r="F36" s="95">
        <f>Petrol!K165</f>
        <v>2726</v>
      </c>
      <c r="I36" s="152"/>
    </row>
    <row r="37" spans="2:9" x14ac:dyDescent="0.4">
      <c r="B37" s="91" t="s">
        <v>118</v>
      </c>
      <c r="C37" s="95">
        <f>Petrol!K21</f>
        <v>2764</v>
      </c>
      <c r="D37" s="95">
        <f>Petrol!K94</f>
        <v>2780</v>
      </c>
      <c r="E37" s="95">
        <f t="shared" si="0"/>
        <v>2764</v>
      </c>
      <c r="F37" s="95">
        <f>Petrol!K166</f>
        <v>2780</v>
      </c>
      <c r="I37" s="152"/>
    </row>
    <row r="38" spans="2:9" x14ac:dyDescent="0.4">
      <c r="B38" s="91" t="s">
        <v>119</v>
      </c>
      <c r="C38" s="95">
        <f>Petrol!K22</f>
        <v>2768</v>
      </c>
      <c r="D38" s="95">
        <f>Petrol!K95</f>
        <v>2784</v>
      </c>
      <c r="E38" s="95">
        <f t="shared" si="0"/>
        <v>2768</v>
      </c>
      <c r="F38" s="95">
        <f>Petrol!K167</f>
        <v>2784</v>
      </c>
      <c r="I38" s="152"/>
    </row>
    <row r="39" spans="2:9" x14ac:dyDescent="0.4">
      <c r="B39" s="91" t="s">
        <v>120</v>
      </c>
      <c r="C39" s="95">
        <f>Petrol!K23</f>
        <v>2722</v>
      </c>
      <c r="D39" s="95">
        <f>Petrol!K96</f>
        <v>2738</v>
      </c>
      <c r="E39" s="95">
        <f t="shared" si="0"/>
        <v>2722</v>
      </c>
      <c r="F39" s="95">
        <f>Petrol!K168</f>
        <v>2738</v>
      </c>
      <c r="I39" s="152"/>
    </row>
    <row r="40" spans="2:9" x14ac:dyDescent="0.4">
      <c r="B40" s="91" t="s">
        <v>121</v>
      </c>
      <c r="C40" s="95">
        <f>Petrol!K24</f>
        <v>2769</v>
      </c>
      <c r="D40" s="95">
        <f>Petrol!K97</f>
        <v>2785</v>
      </c>
      <c r="E40" s="95">
        <f t="shared" si="0"/>
        <v>2769</v>
      </c>
      <c r="F40" s="95">
        <f>Petrol!K169</f>
        <v>2785</v>
      </c>
      <c r="I40" s="152"/>
    </row>
    <row r="41" spans="2:9" x14ac:dyDescent="0.4">
      <c r="B41" s="91" t="s">
        <v>122</v>
      </c>
      <c r="C41" s="95">
        <f>Petrol!K25</f>
        <v>2757</v>
      </c>
      <c r="D41" s="95">
        <f>Petrol!K98</f>
        <v>2773</v>
      </c>
      <c r="E41" s="95">
        <f t="shared" si="0"/>
        <v>2757</v>
      </c>
      <c r="F41" s="95">
        <f>Petrol!K170</f>
        <v>2773</v>
      </c>
      <c r="I41" s="152"/>
    </row>
    <row r="42" spans="2:9" x14ac:dyDescent="0.4">
      <c r="B42" s="91" t="s">
        <v>123</v>
      </c>
      <c r="C42" s="95">
        <f>Petrol!K26</f>
        <v>2649</v>
      </c>
      <c r="D42" s="95">
        <f>Petrol!K99</f>
        <v>2665</v>
      </c>
      <c r="E42" s="95">
        <f t="shared" si="0"/>
        <v>2649</v>
      </c>
      <c r="F42" s="95">
        <f>Petrol!K171</f>
        <v>2665</v>
      </c>
      <c r="I42" s="152"/>
    </row>
    <row r="43" spans="2:9" x14ac:dyDescent="0.4">
      <c r="B43" s="91" t="s">
        <v>70</v>
      </c>
      <c r="C43" s="95">
        <f>Petrol!K27</f>
        <v>2757</v>
      </c>
      <c r="D43" s="95">
        <f>Petrol!K100</f>
        <v>2773</v>
      </c>
      <c r="E43" s="95">
        <f t="shared" si="0"/>
        <v>2757</v>
      </c>
      <c r="F43" s="95">
        <f>Petrol!K172</f>
        <v>2773</v>
      </c>
      <c r="I43" s="152"/>
    </row>
    <row r="44" spans="2:9" x14ac:dyDescent="0.4">
      <c r="B44" s="91" t="s">
        <v>124</v>
      </c>
      <c r="C44" s="95">
        <f>Petrol!K30</f>
        <v>2610</v>
      </c>
      <c r="D44" s="95">
        <f>Petrol!K103</f>
        <v>2626</v>
      </c>
      <c r="E44" s="95">
        <f t="shared" si="0"/>
        <v>2610</v>
      </c>
      <c r="F44" s="95">
        <f>Petrol!K175</f>
        <v>2626</v>
      </c>
      <c r="I44" s="152"/>
    </row>
    <row r="45" spans="2:9" x14ac:dyDescent="0.4">
      <c r="B45" s="91" t="s">
        <v>125</v>
      </c>
      <c r="C45" s="95">
        <f>Petrol!K31</f>
        <v>2624</v>
      </c>
      <c r="D45" s="95">
        <f>Petrol!K104</f>
        <v>2640</v>
      </c>
      <c r="E45" s="95">
        <f t="shared" si="0"/>
        <v>2624</v>
      </c>
      <c r="F45" s="95">
        <f>Petrol!K176</f>
        <v>2640</v>
      </c>
      <c r="I45" s="152"/>
    </row>
    <row r="46" spans="2:9" x14ac:dyDescent="0.4">
      <c r="B46" s="91" t="s">
        <v>126</v>
      </c>
      <c r="C46" s="95">
        <f>Petrol!K32</f>
        <v>2616</v>
      </c>
      <c r="D46" s="95">
        <f>Petrol!K105</f>
        <v>2632</v>
      </c>
      <c r="E46" s="95">
        <f t="shared" si="0"/>
        <v>2616</v>
      </c>
      <c r="F46" s="95">
        <f>Petrol!K177</f>
        <v>2632</v>
      </c>
      <c r="I46" s="152"/>
    </row>
    <row r="47" spans="2:9" x14ac:dyDescent="0.4">
      <c r="B47" s="91" t="s">
        <v>127</v>
      </c>
      <c r="C47" s="95">
        <f>Petrol!K33</f>
        <v>2629</v>
      </c>
      <c r="D47" s="95">
        <f>Petrol!K106</f>
        <v>2645</v>
      </c>
      <c r="E47" s="95">
        <f t="shared" si="0"/>
        <v>2629</v>
      </c>
      <c r="F47" s="95">
        <f>Petrol!K178</f>
        <v>2645</v>
      </c>
      <c r="I47" s="152"/>
    </row>
    <row r="48" spans="2:9" x14ac:dyDescent="0.4">
      <c r="B48" s="91" t="s">
        <v>128</v>
      </c>
      <c r="C48" s="95">
        <f>Petrol!K34</f>
        <v>2645</v>
      </c>
      <c r="D48" s="95">
        <f>Petrol!K107</f>
        <v>2661</v>
      </c>
      <c r="E48" s="95">
        <f t="shared" si="0"/>
        <v>2645</v>
      </c>
      <c r="F48" s="95">
        <f>Petrol!K179</f>
        <v>2661</v>
      </c>
      <c r="I48" s="152"/>
    </row>
    <row r="49" spans="1:10" x14ac:dyDescent="0.4">
      <c r="B49" s="91" t="s">
        <v>129</v>
      </c>
      <c r="C49" s="95">
        <f>Petrol!K35</f>
        <v>2642</v>
      </c>
      <c r="D49" s="95">
        <f>Petrol!K108</f>
        <v>2658</v>
      </c>
      <c r="E49" s="95">
        <f t="shared" si="0"/>
        <v>2642</v>
      </c>
      <c r="F49" s="95">
        <f>Petrol!K180</f>
        <v>2658</v>
      </c>
      <c r="I49" s="152"/>
    </row>
    <row r="50" spans="1:10" x14ac:dyDescent="0.4">
      <c r="A50" s="154"/>
      <c r="B50" s="91" t="s">
        <v>130</v>
      </c>
      <c r="C50" s="95">
        <f>Petrol!K36</f>
        <v>2657</v>
      </c>
      <c r="D50" s="95">
        <f>Petrol!K109</f>
        <v>2673</v>
      </c>
      <c r="E50" s="95">
        <f t="shared" si="0"/>
        <v>2657</v>
      </c>
      <c r="F50" s="95">
        <f>Petrol!K181</f>
        <v>2673</v>
      </c>
      <c r="I50" s="152"/>
    </row>
    <row r="51" spans="1:10" x14ac:dyDescent="0.4">
      <c r="B51" s="91" t="s">
        <v>131</v>
      </c>
      <c r="C51" s="95">
        <f>Petrol!K37</f>
        <v>2663</v>
      </c>
      <c r="D51" s="95">
        <f>Petrol!K110</f>
        <v>2679</v>
      </c>
      <c r="E51" s="95">
        <f t="shared" si="0"/>
        <v>2663</v>
      </c>
      <c r="F51" s="95">
        <f>Petrol!K182</f>
        <v>2679</v>
      </c>
      <c r="I51" s="152"/>
    </row>
    <row r="52" spans="1:10" x14ac:dyDescent="0.4">
      <c r="B52" s="89"/>
      <c r="C52" s="89"/>
      <c r="D52" s="89"/>
      <c r="E52" s="89"/>
      <c r="F52" s="89"/>
    </row>
    <row r="53" spans="1:10" x14ac:dyDescent="0.4">
      <c r="B53" s="89"/>
      <c r="C53" s="89"/>
      <c r="D53" s="89"/>
      <c r="E53" s="89"/>
      <c r="F53" s="89"/>
    </row>
    <row r="54" spans="1:10" x14ac:dyDescent="0.4">
      <c r="B54" s="341" t="str">
        <f>B24</f>
        <v>Petrol price zones</v>
      </c>
      <c r="C54" s="341"/>
      <c r="D54" s="341"/>
      <c r="E54" s="341"/>
      <c r="F54" s="341"/>
      <c r="G54" s="149"/>
      <c r="H54" s="149"/>
      <c r="I54" s="148"/>
      <c r="J54" s="148"/>
    </row>
    <row r="55" spans="1:10" x14ac:dyDescent="0.4">
      <c r="A55" s="148"/>
      <c r="B55" s="91"/>
      <c r="C55" s="337" t="s">
        <v>104</v>
      </c>
      <c r="D55" s="337"/>
      <c r="E55" s="155" t="s">
        <v>105</v>
      </c>
      <c r="F55" s="86"/>
      <c r="I55" s="150"/>
    </row>
    <row r="56" spans="1:10" x14ac:dyDescent="0.4">
      <c r="B56" s="91"/>
      <c r="C56" s="86" t="s">
        <v>106</v>
      </c>
      <c r="D56" s="86" t="s">
        <v>107</v>
      </c>
      <c r="E56" s="86" t="s">
        <v>106</v>
      </c>
      <c r="F56" s="86" t="s">
        <v>107</v>
      </c>
      <c r="I56" s="151"/>
    </row>
    <row r="57" spans="1:10" x14ac:dyDescent="0.4">
      <c r="B57" s="91" t="s">
        <v>132</v>
      </c>
      <c r="C57" s="97">
        <f>Petrol!K38</f>
        <v>2676</v>
      </c>
      <c r="D57" s="95">
        <f>Petrol!K111</f>
        <v>2692</v>
      </c>
      <c r="E57" s="156">
        <f>C57</f>
        <v>2676</v>
      </c>
      <c r="F57" s="97">
        <f>Petrol!K183</f>
        <v>2692</v>
      </c>
      <c r="I57" s="152"/>
    </row>
    <row r="58" spans="1:10" x14ac:dyDescent="0.4">
      <c r="B58" s="91" t="s">
        <v>133</v>
      </c>
      <c r="C58" s="97">
        <f>Petrol!K41</f>
        <v>2635</v>
      </c>
      <c r="D58" s="95">
        <f>Petrol!K114</f>
        <v>2651</v>
      </c>
      <c r="E58" s="156">
        <f t="shared" ref="E58:E85" si="1">C58</f>
        <v>2635</v>
      </c>
      <c r="F58" s="97">
        <f>Petrol!K186</f>
        <v>2651</v>
      </c>
      <c r="I58" s="152"/>
    </row>
    <row r="59" spans="1:10" x14ac:dyDescent="0.4">
      <c r="B59" s="91" t="s">
        <v>134</v>
      </c>
      <c r="C59" s="97">
        <f>Petrol!K42</f>
        <v>2646</v>
      </c>
      <c r="D59" s="95">
        <f>Petrol!K115</f>
        <v>2662</v>
      </c>
      <c r="E59" s="156">
        <f t="shared" si="1"/>
        <v>2646</v>
      </c>
      <c r="F59" s="97">
        <f>Petrol!K187</f>
        <v>2662</v>
      </c>
      <c r="I59" s="152"/>
    </row>
    <row r="60" spans="1:10" x14ac:dyDescent="0.4">
      <c r="A60" s="148"/>
      <c r="B60" s="91" t="s">
        <v>135</v>
      </c>
      <c r="C60" s="97">
        <f>Petrol!K43</f>
        <v>2663</v>
      </c>
      <c r="D60" s="95">
        <f>Petrol!K116</f>
        <v>2679</v>
      </c>
      <c r="E60" s="156">
        <f t="shared" si="1"/>
        <v>2663</v>
      </c>
      <c r="F60" s="97">
        <f>Petrol!K188</f>
        <v>2679</v>
      </c>
      <c r="I60" s="152"/>
    </row>
    <row r="61" spans="1:10" x14ac:dyDescent="0.4">
      <c r="A61" s="148"/>
      <c r="B61" s="91" t="s">
        <v>136</v>
      </c>
      <c r="C61" s="97">
        <f>Petrol!K44</f>
        <v>2683</v>
      </c>
      <c r="D61" s="95">
        <f>Petrol!K117</f>
        <v>2699</v>
      </c>
      <c r="E61" s="156">
        <f t="shared" si="1"/>
        <v>2683</v>
      </c>
      <c r="F61" s="97">
        <f>Petrol!K189</f>
        <v>2699</v>
      </c>
      <c r="I61" s="152"/>
    </row>
    <row r="62" spans="1:10" x14ac:dyDescent="0.4">
      <c r="B62" s="91" t="s">
        <v>137</v>
      </c>
      <c r="C62" s="97">
        <f>Petrol!K45</f>
        <v>2676</v>
      </c>
      <c r="D62" s="95">
        <f>Petrol!K118</f>
        <v>2692</v>
      </c>
      <c r="E62" s="156">
        <f t="shared" si="1"/>
        <v>2676</v>
      </c>
      <c r="F62" s="97">
        <f>Petrol!K190</f>
        <v>2692</v>
      </c>
      <c r="I62" s="152"/>
    </row>
    <row r="63" spans="1:10" x14ac:dyDescent="0.4">
      <c r="B63" s="91" t="s">
        <v>138</v>
      </c>
      <c r="C63" s="97">
        <f>Petrol!K46</f>
        <v>2697</v>
      </c>
      <c r="D63" s="95">
        <f>Petrol!K119</f>
        <v>2713</v>
      </c>
      <c r="E63" s="156">
        <f t="shared" si="1"/>
        <v>2697</v>
      </c>
      <c r="F63" s="97">
        <f>Petrol!K191</f>
        <v>2713</v>
      </c>
      <c r="I63" s="152"/>
    </row>
    <row r="64" spans="1:10" x14ac:dyDescent="0.4">
      <c r="B64" s="91" t="s">
        <v>139</v>
      </c>
      <c r="C64" s="97">
        <f>Petrol!K47</f>
        <v>2721</v>
      </c>
      <c r="D64" s="95">
        <f>Petrol!K120</f>
        <v>2737</v>
      </c>
      <c r="E64" s="156">
        <f t="shared" si="1"/>
        <v>2721</v>
      </c>
      <c r="F64" s="97">
        <f>Petrol!K192</f>
        <v>2737</v>
      </c>
      <c r="I64" s="152"/>
    </row>
    <row r="65" spans="2:9" x14ac:dyDescent="0.4">
      <c r="B65" s="91" t="s">
        <v>140</v>
      </c>
      <c r="C65" s="97">
        <f>Petrol!K48</f>
        <v>2729</v>
      </c>
      <c r="D65" s="95">
        <f>Petrol!K121</f>
        <v>2745</v>
      </c>
      <c r="E65" s="156">
        <f t="shared" si="1"/>
        <v>2729</v>
      </c>
      <c r="F65" s="97">
        <f>Petrol!K193</f>
        <v>2745</v>
      </c>
      <c r="I65" s="152"/>
    </row>
    <row r="66" spans="2:9" x14ac:dyDescent="0.4">
      <c r="B66" s="91" t="s">
        <v>141</v>
      </c>
      <c r="C66" s="97">
        <f>Petrol!K49</f>
        <v>2749</v>
      </c>
      <c r="D66" s="95">
        <f>Petrol!K122</f>
        <v>2765</v>
      </c>
      <c r="E66" s="156">
        <f t="shared" si="1"/>
        <v>2749</v>
      </c>
      <c r="F66" s="97">
        <f>Petrol!K194</f>
        <v>2765</v>
      </c>
      <c r="I66" s="152"/>
    </row>
    <row r="67" spans="2:9" x14ac:dyDescent="0.4">
      <c r="B67" s="91" t="s">
        <v>142</v>
      </c>
      <c r="C67" s="97">
        <f>Petrol!K50</f>
        <v>2774</v>
      </c>
      <c r="D67" s="95">
        <f>Petrol!K123</f>
        <v>2790</v>
      </c>
      <c r="E67" s="156">
        <f t="shared" si="1"/>
        <v>2774</v>
      </c>
      <c r="F67" s="97">
        <f>Petrol!K195</f>
        <v>2790</v>
      </c>
      <c r="I67" s="152"/>
    </row>
    <row r="68" spans="2:9" x14ac:dyDescent="0.4">
      <c r="B68" s="91" t="s">
        <v>143</v>
      </c>
      <c r="C68" s="97">
        <f>Petrol!K51</f>
        <v>2753</v>
      </c>
      <c r="D68" s="95">
        <f>Petrol!K124</f>
        <v>2769</v>
      </c>
      <c r="E68" s="156">
        <f t="shared" si="1"/>
        <v>2753</v>
      </c>
      <c r="F68" s="97">
        <f>Petrol!K196</f>
        <v>2769</v>
      </c>
      <c r="I68" s="152"/>
    </row>
    <row r="69" spans="2:9" x14ac:dyDescent="0.4">
      <c r="B69" s="91" t="s">
        <v>144</v>
      </c>
      <c r="C69" s="97">
        <f>Petrol!K52</f>
        <v>2754</v>
      </c>
      <c r="D69" s="95">
        <f>Petrol!K125</f>
        <v>2770</v>
      </c>
      <c r="E69" s="156">
        <f t="shared" si="1"/>
        <v>2754</v>
      </c>
      <c r="F69" s="97">
        <f>Petrol!K197</f>
        <v>2770</v>
      </c>
      <c r="I69" s="152"/>
    </row>
    <row r="70" spans="2:9" x14ac:dyDescent="0.4">
      <c r="B70" s="91" t="s">
        <v>145</v>
      </c>
      <c r="C70" s="97">
        <f>Petrol!K53</f>
        <v>2773</v>
      </c>
      <c r="D70" s="95">
        <f>Petrol!K126</f>
        <v>2789</v>
      </c>
      <c r="E70" s="156">
        <f t="shared" si="1"/>
        <v>2773</v>
      </c>
      <c r="F70" s="97">
        <f>Petrol!K198</f>
        <v>2789</v>
      </c>
      <c r="I70" s="152"/>
    </row>
    <row r="71" spans="2:9" x14ac:dyDescent="0.4">
      <c r="B71" s="91" t="s">
        <v>146</v>
      </c>
      <c r="C71" s="97">
        <f>Petrol!K54</f>
        <v>2663</v>
      </c>
      <c r="D71" s="95">
        <f>Petrol!K127</f>
        <v>2679</v>
      </c>
      <c r="E71" s="156">
        <f t="shared" si="1"/>
        <v>2663</v>
      </c>
      <c r="F71" s="97">
        <f>Petrol!K199</f>
        <v>2679</v>
      </c>
      <c r="I71" s="152"/>
    </row>
    <row r="72" spans="2:9" x14ac:dyDescent="0.4">
      <c r="B72" s="91" t="s">
        <v>147</v>
      </c>
      <c r="C72" s="97">
        <f>Petrol!K55</f>
        <v>2683</v>
      </c>
      <c r="D72" s="95">
        <f>Petrol!K128</f>
        <v>2699</v>
      </c>
      <c r="E72" s="156">
        <f t="shared" si="1"/>
        <v>2683</v>
      </c>
      <c r="F72" s="97">
        <f>Petrol!K200</f>
        <v>2699</v>
      </c>
      <c r="I72" s="152"/>
    </row>
    <row r="73" spans="2:9" x14ac:dyDescent="0.4">
      <c r="B73" s="91" t="s">
        <v>148</v>
      </c>
      <c r="C73" s="97">
        <f>Petrol!K56</f>
        <v>2697</v>
      </c>
      <c r="D73" s="95">
        <f>Petrol!K129</f>
        <v>2713</v>
      </c>
      <c r="E73" s="156">
        <f t="shared" si="1"/>
        <v>2697</v>
      </c>
      <c r="F73" s="97">
        <f>Petrol!K201</f>
        <v>2713</v>
      </c>
      <c r="I73" s="152"/>
    </row>
    <row r="74" spans="2:9" x14ac:dyDescent="0.4">
      <c r="B74" s="91" t="s">
        <v>149</v>
      </c>
      <c r="C74" s="97">
        <f>Petrol!K57</f>
        <v>2721</v>
      </c>
      <c r="D74" s="95">
        <f>Petrol!K130</f>
        <v>2737</v>
      </c>
      <c r="E74" s="156">
        <f t="shared" si="1"/>
        <v>2721</v>
      </c>
      <c r="F74" s="97">
        <f>Petrol!K202</f>
        <v>2737</v>
      </c>
      <c r="I74" s="152"/>
    </row>
    <row r="75" spans="2:9" x14ac:dyDescent="0.4">
      <c r="B75" s="91" t="s">
        <v>75</v>
      </c>
      <c r="C75" s="97">
        <f>Petrol!K58</f>
        <v>2729</v>
      </c>
      <c r="D75" s="95">
        <f>Petrol!K131</f>
        <v>2745</v>
      </c>
      <c r="E75" s="156">
        <f t="shared" si="1"/>
        <v>2729</v>
      </c>
      <c r="F75" s="97">
        <f>Petrol!K203</f>
        <v>2745</v>
      </c>
      <c r="I75" s="152"/>
    </row>
    <row r="76" spans="2:9" x14ac:dyDescent="0.4">
      <c r="B76" s="91" t="s">
        <v>150</v>
      </c>
      <c r="C76" s="97">
        <f>Petrol!K59</f>
        <v>2749</v>
      </c>
      <c r="D76" s="95">
        <f>Petrol!K132</f>
        <v>2765</v>
      </c>
      <c r="E76" s="156">
        <f t="shared" si="1"/>
        <v>2749</v>
      </c>
      <c r="F76" s="97">
        <f>Petrol!K204</f>
        <v>2765</v>
      </c>
      <c r="I76" s="152"/>
    </row>
    <row r="77" spans="2:9" x14ac:dyDescent="0.4">
      <c r="B77" s="91" t="s">
        <v>151</v>
      </c>
      <c r="C77" s="97">
        <f>Petrol!K60</f>
        <v>2774</v>
      </c>
      <c r="D77" s="95">
        <f>Petrol!K133</f>
        <v>2790</v>
      </c>
      <c r="E77" s="156">
        <f t="shared" si="1"/>
        <v>2774</v>
      </c>
      <c r="F77" s="97">
        <f>Petrol!K205</f>
        <v>2790</v>
      </c>
      <c r="I77" s="152"/>
    </row>
    <row r="78" spans="2:9" x14ac:dyDescent="0.4">
      <c r="B78" s="91" t="s">
        <v>152</v>
      </c>
      <c r="C78" s="97">
        <f>Petrol!K61</f>
        <v>2773</v>
      </c>
      <c r="D78" s="95">
        <f>Petrol!K134</f>
        <v>2789</v>
      </c>
      <c r="E78" s="156">
        <f t="shared" si="1"/>
        <v>2773</v>
      </c>
      <c r="F78" s="97">
        <f>Petrol!K206</f>
        <v>2789</v>
      </c>
      <c r="I78" s="152"/>
    </row>
    <row r="79" spans="2:9" x14ac:dyDescent="0.4">
      <c r="B79" s="91" t="s">
        <v>153</v>
      </c>
      <c r="C79" s="97">
        <f>Petrol!K64</f>
        <v>2676</v>
      </c>
      <c r="D79" s="95">
        <f>Petrol!K137</f>
        <v>2692</v>
      </c>
      <c r="E79" s="156">
        <f t="shared" si="1"/>
        <v>2676</v>
      </c>
      <c r="F79" s="97">
        <f>Petrol!K209</f>
        <v>2692</v>
      </c>
      <c r="I79" s="152"/>
    </row>
    <row r="80" spans="2:9" x14ac:dyDescent="0.4">
      <c r="B80" s="91" t="s">
        <v>154</v>
      </c>
      <c r="C80" s="97">
        <f>Petrol!K65</f>
        <v>2702</v>
      </c>
      <c r="D80" s="95">
        <f>Petrol!K138</f>
        <v>2718</v>
      </c>
      <c r="E80" s="156">
        <f t="shared" si="1"/>
        <v>2702</v>
      </c>
      <c r="F80" s="97">
        <f>Petrol!K210</f>
        <v>2718</v>
      </c>
      <c r="I80" s="152"/>
    </row>
    <row r="81" spans="1:9" x14ac:dyDescent="0.4">
      <c r="B81" s="91" t="s">
        <v>155</v>
      </c>
      <c r="C81" s="97">
        <f>Petrol!K66</f>
        <v>2722</v>
      </c>
      <c r="D81" s="95">
        <f>Petrol!K139</f>
        <v>2738</v>
      </c>
      <c r="E81" s="156">
        <f t="shared" si="1"/>
        <v>2722</v>
      </c>
      <c r="F81" s="97">
        <f>Petrol!K211</f>
        <v>2738</v>
      </c>
      <c r="I81" s="152"/>
    </row>
    <row r="82" spans="1:9" x14ac:dyDescent="0.4">
      <c r="B82" s="91" t="s">
        <v>156</v>
      </c>
      <c r="C82" s="97">
        <f>Petrol!K67</f>
        <v>2719</v>
      </c>
      <c r="D82" s="95">
        <f>Petrol!K140</f>
        <v>2735</v>
      </c>
      <c r="E82" s="156">
        <f t="shared" si="1"/>
        <v>2719</v>
      </c>
      <c r="F82" s="97">
        <f>Petrol!K212</f>
        <v>2735</v>
      </c>
      <c r="I82" s="152"/>
    </row>
    <row r="83" spans="1:9" x14ac:dyDescent="0.4">
      <c r="B83" s="91" t="s">
        <v>157</v>
      </c>
      <c r="C83" s="97">
        <f>Petrol!K68</f>
        <v>2727</v>
      </c>
      <c r="D83" s="95">
        <f>Petrol!K141</f>
        <v>2743</v>
      </c>
      <c r="E83" s="156">
        <f t="shared" si="1"/>
        <v>2727</v>
      </c>
      <c r="F83" s="97">
        <f>Petrol!K213</f>
        <v>2743</v>
      </c>
      <c r="I83" s="152"/>
    </row>
    <row r="84" spans="1:9" x14ac:dyDescent="0.4">
      <c r="B84" s="91" t="s">
        <v>158</v>
      </c>
      <c r="C84" s="97">
        <f>Petrol!K69</f>
        <v>2727</v>
      </c>
      <c r="D84" s="95">
        <f>Petrol!K142</f>
        <v>2743</v>
      </c>
      <c r="E84" s="156">
        <f t="shared" si="1"/>
        <v>2727</v>
      </c>
      <c r="F84" s="97">
        <f>Petrol!K214</f>
        <v>2743</v>
      </c>
      <c r="I84" s="152"/>
    </row>
    <row r="85" spans="1:9" x14ac:dyDescent="0.4">
      <c r="B85" s="92" t="s">
        <v>159</v>
      </c>
      <c r="C85" s="97">
        <f>Petrol!K70</f>
        <v>2745</v>
      </c>
      <c r="D85" s="95">
        <f>Petrol!K143</f>
        <v>2761</v>
      </c>
      <c r="E85" s="156">
        <f t="shared" si="1"/>
        <v>2745</v>
      </c>
      <c r="F85" s="97">
        <f>Petrol!K215</f>
        <v>2761</v>
      </c>
      <c r="I85" s="153"/>
    </row>
    <row r="86" spans="1:9" x14ac:dyDescent="0.4">
      <c r="C86" s="154"/>
      <c r="D86" s="154"/>
      <c r="E86" s="153"/>
      <c r="F86" s="153"/>
      <c r="G86" s="153"/>
      <c r="H86" s="153"/>
    </row>
    <row r="87" spans="1:9" x14ac:dyDescent="0.4">
      <c r="A87" s="213">
        <v>4</v>
      </c>
      <c r="B87" s="213" t="s">
        <v>160</v>
      </c>
      <c r="F87" s="152"/>
    </row>
    <row r="88" spans="1:9" ht="37.25" customHeight="1" x14ac:dyDescent="0.4">
      <c r="A88" s="157"/>
      <c r="B88" s="335" t="str">
        <f>'LPG Regulations'!B82</f>
        <v>These Regulations will come into operation at 00h01 on 02 September 2026.</v>
      </c>
      <c r="C88" s="335"/>
      <c r="D88" s="335"/>
      <c r="E88" s="335"/>
      <c r="F88" s="335"/>
      <c r="G88" s="215"/>
      <c r="H88" s="213"/>
      <c r="I88" s="213"/>
    </row>
    <row r="89" spans="1:9" x14ac:dyDescent="0.4">
      <c r="A89" s="216"/>
    </row>
    <row r="90" spans="1:9" x14ac:dyDescent="0.4">
      <c r="A90" s="216"/>
      <c r="B90" s="213"/>
    </row>
    <row r="91" spans="1:9" x14ac:dyDescent="0.4">
      <c r="A91" s="216"/>
      <c r="B91" s="213"/>
    </row>
  </sheetData>
  <mergeCells count="13">
    <mergeCell ref="C25:D25"/>
    <mergeCell ref="C55:D55"/>
    <mergeCell ref="B24:F24"/>
    <mergeCell ref="B54:F54"/>
    <mergeCell ref="B88:F88"/>
    <mergeCell ref="B14:F14"/>
    <mergeCell ref="B17:F19"/>
    <mergeCell ref="B21:F22"/>
    <mergeCell ref="A1:F1"/>
    <mergeCell ref="A5:F5"/>
    <mergeCell ref="A6:F6"/>
    <mergeCell ref="A8:F8"/>
    <mergeCell ref="B10:F12"/>
  </mergeCells>
  <phoneticPr fontId="12" type="noConversion"/>
  <pageMargins left="0.35433070866141736" right="0.35433070866141736" top="0.39370078740157483" bottom="0.39370078740157483" header="0.51181102362204722" footer="0.51181102362204722"/>
  <pageSetup paperSize="9" scale="70" orientation="portrait" r:id="rId1"/>
  <headerFooter alignWithMargins="0"/>
  <rowBreaks count="1" manualBreakCount="1">
    <brk id="52" max="5" man="1"/>
  </rowBreaks>
  <customProperties>
    <customPr name="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4e7af59-4c98-4ac0-aafa-ad60a5af0e88">
      <Terms xmlns="http://schemas.microsoft.com/office/infopath/2007/PartnerControls"/>
    </lcf76f155ced4ddcb4097134ff3c332f>
    <TaxCatchAll xmlns="4d7f11dd-9af7-4bd5-958f-fb29f7ec5f05" xsi:nil="true"/>
    <_dlc_DocId xmlns="4d7f11dd-9af7-4bd5-958f-fb29f7ec5f05">FRJ3J47TPN2J-1374239172-216019</_dlc_DocId>
    <_dlc_DocIdUrl xmlns="4d7f11dd-9af7-4bd5-958f-fb29f7ec5f05">
      <Url>https://royaleeneregy.sharepoint.com/sites/VivaOilDocuments/_layouts/15/DocIdRedir.aspx?ID=FRJ3J47TPN2J-1374239172-216019</Url>
      <Description>FRJ3J47TPN2J-1374239172-216019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5909CE8F900A499994CE4CAE179306" ma:contentTypeVersion="13" ma:contentTypeDescription="Create a new document." ma:contentTypeScope="" ma:versionID="3bd60cef01e2112f4d1711d34473f1e4">
  <xsd:schema xmlns:xsd="http://www.w3.org/2001/XMLSchema" xmlns:xs="http://www.w3.org/2001/XMLSchema" xmlns:p="http://schemas.microsoft.com/office/2006/metadata/properties" xmlns:ns2="4d7f11dd-9af7-4bd5-958f-fb29f7ec5f05" xmlns:ns3="a4e7af59-4c98-4ac0-aafa-ad60a5af0e88" targetNamespace="http://schemas.microsoft.com/office/2006/metadata/properties" ma:root="true" ma:fieldsID="43e20b08bef25b51ad3339948e4804f8" ns2:_="" ns3:_="">
    <xsd:import namespace="4d7f11dd-9af7-4bd5-958f-fb29f7ec5f05"/>
    <xsd:import namespace="a4e7af59-4c98-4ac0-aafa-ad60a5af0e8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7f11dd-9af7-4bd5-958f-fb29f7ec5f0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223f975b-483b-4103-b83c-493a206936bd}" ma:internalName="TaxCatchAll" ma:showField="CatchAllData" ma:web="4d7f11dd-9af7-4bd5-958f-fb29f7ec5f0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e7af59-4c98-4ac0-aafa-ad60a5af0e8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11902be-34ef-495e-ae3c-ef64bba3594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89CBF0E-13B8-4482-9307-C576BF8FD405}">
  <ds:schemaRefs>
    <ds:schemaRef ds:uri="http://schemas.openxmlformats.org/package/2006/metadata/core-properties"/>
    <ds:schemaRef ds:uri="c5ed7bc1-035d-4ee9-bb95-aed389bae083"/>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dcmitype/"/>
    <ds:schemaRef ds:uri="http://purl.org/dc/terms/"/>
    <ds:schemaRef ds:uri="http://purl.org/dc/elements/1.1/"/>
    <ds:schemaRef ds:uri="ee51ae38-c16c-4a2d-aae6-e1da4a3226e2"/>
    <ds:schemaRef ds:uri="7e71308a-8503-4254-8eb4-3c0ab724e590"/>
  </ds:schemaRefs>
</ds:datastoreItem>
</file>

<file path=customXml/itemProps2.xml><?xml version="1.0" encoding="utf-8"?>
<ds:datastoreItem xmlns:ds="http://schemas.openxmlformats.org/officeDocument/2006/customXml" ds:itemID="{58E03B70-C936-4EB6-9FB1-087C5F598D69}"/>
</file>

<file path=customXml/itemProps3.xml><?xml version="1.0" encoding="utf-8"?>
<ds:datastoreItem xmlns:ds="http://schemas.openxmlformats.org/officeDocument/2006/customXml" ds:itemID="{2C37AC49-700C-4F7C-A78F-6B0D67BF5C16}">
  <ds:schemaRefs>
    <ds:schemaRef ds:uri="http://schemas.microsoft.com/sharepoint/v3/contenttype/forms"/>
  </ds:schemaRefs>
</ds:datastoreItem>
</file>

<file path=customXml/itemProps4.xml><?xml version="1.0" encoding="utf-8"?>
<ds:datastoreItem xmlns:ds="http://schemas.openxmlformats.org/officeDocument/2006/customXml" ds:itemID="{57AF9A1C-3178-4157-A12D-C441D9DDABB0}"/>
</file>

<file path=docMetadata/LabelInfo.xml><?xml version="1.0" encoding="utf-8"?>
<clbl:labelList xmlns:clbl="http://schemas.microsoft.com/office/2020/mipLabelMetadata">
  <clbl:label id="{9597356c-405e-4ab2-a772-7ee72671068d}" enabled="0" method="" siteId="{9597356c-405e-4ab2-a772-7ee72671068d}"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LPG Regulations Saldanh Bay</vt:lpstr>
      <vt:lpstr>LPG Saldanh Bay</vt:lpstr>
      <vt:lpstr>LPG</vt:lpstr>
      <vt:lpstr>Petrol</vt:lpstr>
      <vt:lpstr>Illuminating Paraffin</vt:lpstr>
      <vt:lpstr>Diesel</vt:lpstr>
      <vt:lpstr>LPG Regulations</vt:lpstr>
      <vt:lpstr>Petrol Regulations</vt:lpstr>
      <vt:lpstr>Diesel!Print_Area</vt:lpstr>
      <vt:lpstr>'Illuminating Paraffin'!Print_Area</vt:lpstr>
      <vt:lpstr>LPG!Print_Area</vt:lpstr>
      <vt:lpstr>'LPG Regulations'!Print_Area</vt:lpstr>
      <vt:lpstr>'LPG Regulations Saldanh Bay'!Print_Area</vt:lpstr>
      <vt:lpstr>'LPG Saldanh Bay'!Print_Area</vt:lpstr>
      <vt:lpstr>Petrol!Print_Area</vt:lpstr>
      <vt:lpstr>'Petrol Regulations'!Print_Area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Brendon Loncq</dc:creator>
  <cp:lastModifiedBy>Papali Bakane</cp:lastModifiedBy>
  <cp:lastPrinted>2026-08-28T11:28:55Z</cp:lastPrinted>
  <dcterms:created xsi:type="dcterms:W3CDTF">1999-04-30T13:31:58Z</dcterms:created>
  <dcterms:modified xsi:type="dcterms:W3CDTF">2026-08-28T12:07:19Z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0x010100195909CE8F900A499994CE4CAE179306</vt:lpwstr>
  </property>
  <property fmtid="{D5CDD505-2E9C-101B-9397-08002B2CF9AE}" pid="3" name="MediaServiceImageTags">
    <vt:lpwstr/>
  </property>
  <property fmtid="{D5CDD505-2E9C-101B-9397-08002B2CF9AE}" pid="4" name="_dlc_DocIdItemGuid">
    <vt:lpwstr>beda9069-40d1-46b0-b741-b0b8dd75c90b</vt:lpwstr>
  </property>
</Properties>
</file>